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2"/>
  </bookViews>
  <sheets>
    <sheet name="Пихтовая, д. 5" sheetId="12" r:id="rId1"/>
    <sheet name="Пихтовая, д. 4" sheetId="11" r:id="rId2"/>
    <sheet name="Пихтовая, д. 3" sheetId="10" r:id="rId3"/>
    <sheet name="Пихтовая, д. 2" sheetId="9" r:id="rId4"/>
    <sheet name="Пихтовая, д. 1" sheetId="8" r:id="rId5"/>
    <sheet name="Еловая, 6" sheetId="7" r:id="rId6"/>
    <sheet name="Еловая, 5" sheetId="6" r:id="rId7"/>
    <sheet name="Еловая, 4" sheetId="5" r:id="rId8"/>
    <sheet name="Еловая, 3" sheetId="4" r:id="rId9"/>
    <sheet name="Еловая, 2" sheetId="3" r:id="rId10"/>
    <sheet name="Еловая, 1" sheetId="1" r:id="rId11"/>
    <sheet name="Лист1" sheetId="2" r:id="rId12"/>
  </sheets>
  <externalReferences>
    <externalReference r:id="rId13"/>
  </externalReferences>
  <definedNames>
    <definedName name="_xlnm.Print_Area" localSheetId="10">'Еловая, 1'!$A$1:$D$38</definedName>
    <definedName name="_xlnm.Print_Area" localSheetId="9">'Еловая, 2'!$A$1:$D$40</definedName>
    <definedName name="_xlnm.Print_Area" localSheetId="8">'Еловая, 3'!$A$1:$D$39</definedName>
    <definedName name="_xlnm.Print_Area" localSheetId="7">'Еловая, 4'!$A$1:$D$36</definedName>
    <definedName name="_xlnm.Print_Area" localSheetId="6">'Еловая, 5'!$A$1:$D$37</definedName>
    <definedName name="_xlnm.Print_Area" localSheetId="5">'Еловая, 6'!$A$1:$D$36</definedName>
    <definedName name="_xlnm.Print_Area" localSheetId="4">'Пихтовая, д. 1'!$A$1:$D$38</definedName>
    <definedName name="_xlnm.Print_Area" localSheetId="3">'Пихтовая, д. 2'!$A$1:$D$38</definedName>
    <definedName name="_xlnm.Print_Area" localSheetId="2">'Пихтовая, д. 3'!$A$1:$D$38</definedName>
    <definedName name="_xlnm.Print_Area" localSheetId="1">'Пихтовая, д. 4'!$A$1:$D$38</definedName>
    <definedName name="_xlnm.Print_Area" localSheetId="0">'Пихтовая, д. 5'!$A$1:$D$37</definedName>
  </definedNames>
  <calcPr calcId="125725"/>
</workbook>
</file>

<file path=xl/calcChain.xml><?xml version="1.0" encoding="utf-8"?>
<calcChain xmlns="http://schemas.openxmlformats.org/spreadsheetml/2006/main">
  <c r="D11" i="3"/>
  <c r="D14" i="12"/>
  <c r="D15" i="10"/>
  <c r="D15" i="11"/>
  <c r="D15" i="9"/>
  <c r="D15" i="8"/>
  <c r="D14"/>
  <c r="D14" i="9"/>
  <c r="D14" i="10"/>
  <c r="D16" s="1"/>
  <c r="D14" i="11"/>
  <c r="D16" s="1"/>
  <c r="D13" i="12"/>
  <c r="D17" i="8"/>
  <c r="D17" i="9"/>
  <c r="D17" i="10"/>
  <c r="D17" i="11"/>
  <c r="D16" i="12"/>
  <c r="E28" i="2"/>
  <c r="E27"/>
  <c r="E26"/>
  <c r="E25"/>
  <c r="E24"/>
  <c r="E23"/>
  <c r="D8" i="12"/>
  <c r="D7"/>
  <c r="D11"/>
  <c r="D8" i="11"/>
  <c r="D6"/>
  <c r="D12" s="1"/>
  <c r="D8" i="10"/>
  <c r="D6"/>
  <c r="D16" i="9"/>
  <c r="D9"/>
  <c r="D8"/>
  <c r="D12" s="1"/>
  <c r="D6"/>
  <c r="D16" i="8"/>
  <c r="D9"/>
  <c r="D8"/>
  <c r="D12" s="1"/>
  <c r="D6"/>
  <c r="D7" i="7"/>
  <c r="D8" i="6"/>
  <c r="D11"/>
  <c r="D6"/>
  <c r="D15" i="7"/>
  <c r="D13"/>
  <c r="D12"/>
  <c r="D16" i="6"/>
  <c r="D14"/>
  <c r="D13"/>
  <c r="D15" s="1"/>
  <c r="D15" i="5"/>
  <c r="D13"/>
  <c r="D12"/>
  <c r="D15" i="12" l="1"/>
  <c r="D12" i="10"/>
  <c r="D14" i="7"/>
  <c r="D10"/>
  <c r="D14" i="5" l="1"/>
  <c r="D7"/>
  <c r="D10" s="1"/>
  <c r="D18" i="4"/>
  <c r="D16"/>
  <c r="D15"/>
  <c r="D9"/>
  <c r="D8"/>
  <c r="D6"/>
  <c r="D13" s="1"/>
  <c r="D16" i="3"/>
  <c r="D14" i="1"/>
  <c r="D17" i="4" l="1"/>
  <c r="D17" i="3" l="1"/>
  <c r="D19" l="1"/>
  <c r="D18"/>
  <c r="D9"/>
  <c r="D8"/>
  <c r="D6"/>
  <c r="D14" s="1"/>
  <c r="E5" i="2"/>
  <c r="E6"/>
  <c r="E7"/>
  <c r="E8"/>
  <c r="E9"/>
  <c r="E4"/>
  <c r="D9" i="1"/>
  <c r="D15"/>
  <c r="D16" s="1"/>
  <c r="D17"/>
  <c r="E3" i="2"/>
  <c r="D8" i="1" l="1"/>
  <c r="D6"/>
  <c r="D12" l="1"/>
</calcChain>
</file>

<file path=xl/sharedStrings.xml><?xml version="1.0" encoding="utf-8"?>
<sst xmlns="http://schemas.openxmlformats.org/spreadsheetml/2006/main" count="302" uniqueCount="79">
  <si>
    <t>№
п/п</t>
  </si>
  <si>
    <t>Ремонт отмостки</t>
  </si>
  <si>
    <t>Ремонт козырька над подъездом</t>
  </si>
  <si>
    <t>Объем, ед. изм.</t>
  </si>
  <si>
    <t>Доставка песка/земли/чернозема</t>
  </si>
  <si>
    <t>Ремонт подоконников</t>
  </si>
  <si>
    <t>Озеленение</t>
  </si>
  <si>
    <t>Ориентировочная стоимость работ, руб</t>
  </si>
  <si>
    <t>Наименование работ по текущему ремонту</t>
  </si>
  <si>
    <t>План работ по текущему ремонту на 2015 г.</t>
  </si>
  <si>
    <r>
      <t xml:space="preserve">адрес: </t>
    </r>
    <r>
      <rPr>
        <b/>
        <u/>
        <sz val="14"/>
        <rFont val="Times New Roman"/>
        <family val="1"/>
        <charset val="204"/>
      </rPr>
      <t xml:space="preserve"> Иркутская обл. Иркутский р-н, р.п. Маркова, ул. Еловая, д. 1</t>
    </r>
  </si>
  <si>
    <t>140м2</t>
  </si>
  <si>
    <t>Ремонт подъездов № 1,2</t>
  </si>
  <si>
    <t>2 шт</t>
  </si>
  <si>
    <t xml:space="preserve">Итого </t>
  </si>
  <si>
    <t>4 шт.</t>
  </si>
  <si>
    <t>Организация</t>
  </si>
  <si>
    <t>Начислено всего</t>
  </si>
  <si>
    <t>Оплачено, списано всего</t>
  </si>
  <si>
    <t>Конечный остаток</t>
  </si>
  <si>
    <t>Здание</t>
  </si>
  <si>
    <t>ООО УК "Дом Сервис"</t>
  </si>
  <si>
    <t>ул. Еловая,1</t>
  </si>
  <si>
    <t>ул. Еловая,2</t>
  </si>
  <si>
    <t>ул. Еловая,3</t>
  </si>
  <si>
    <t>ул. Еловая,4</t>
  </si>
  <si>
    <t>ул. Еловая,5</t>
  </si>
  <si>
    <t>ул. Еловая,6</t>
  </si>
  <si>
    <t>ул. Изумрудная, д.1</t>
  </si>
  <si>
    <t>ул. Изумрудная, д.1/1</t>
  </si>
  <si>
    <t>ул. Изумрудная, д.2</t>
  </si>
  <si>
    <t>ул. Изумрудная, д.2/1</t>
  </si>
  <si>
    <t>ул. Изумрудная, д.6/1</t>
  </si>
  <si>
    <t>ул. Изумрудная, д.6/3</t>
  </si>
  <si>
    <t>ул. Медовая, д.1</t>
  </si>
  <si>
    <t>ул. Медовая, д.2</t>
  </si>
  <si>
    <t>ул. Медовая, д.2/2</t>
  </si>
  <si>
    <t>ул. Медовая, д.3</t>
  </si>
  <si>
    <t>ул. Медовая, д.3/1</t>
  </si>
  <si>
    <t>ул. Медовая, д.5</t>
  </si>
  <si>
    <t>ул. Медовая, д.8</t>
  </si>
  <si>
    <t>ул. Пихтовая,1</t>
  </si>
  <si>
    <t>ул. Пихтовая,2</t>
  </si>
  <si>
    <t>ул. Пихтовая,3</t>
  </si>
  <si>
    <t>ул. Пихтовая,4</t>
  </si>
  <si>
    <t>ул. Пихтовая,5</t>
  </si>
  <si>
    <t>ул. Рассветная,2/2</t>
  </si>
  <si>
    <t>ул. Ромашковая, д.1</t>
  </si>
  <si>
    <t>ул. Ромашковая, д.2 корп. 1</t>
  </si>
  <si>
    <t>ул. Ромашковая, д.2 корп. 2</t>
  </si>
  <si>
    <t>ул. Ромашковая, д.3  корп. 1</t>
  </si>
  <si>
    <t>ул. Ромашковая, д.3  корп. 2</t>
  </si>
  <si>
    <t>Итого</t>
  </si>
  <si>
    <t>Задолженность по тек.рем.  на 25.11.2014г.</t>
  </si>
  <si>
    <t>План по текущему ремонту за период 01.11.2014-31.12.2015 г</t>
  </si>
  <si>
    <t xml:space="preserve">Генеральный директор </t>
  </si>
  <si>
    <t>ООО "УК "Дом Сервис"</t>
  </si>
  <si>
    <t>Воловик В.О.</t>
  </si>
  <si>
    <t>Собственники:</t>
  </si>
  <si>
    <t xml:space="preserve">Остаток денежных средств по тек.рем.на 26.11.2014 г.  </t>
  </si>
  <si>
    <t xml:space="preserve">Итого планируемые денежные средства на 2015 г. по текущему ремонту </t>
  </si>
  <si>
    <r>
      <t xml:space="preserve">адрес: </t>
    </r>
    <r>
      <rPr>
        <b/>
        <u/>
        <sz val="14"/>
        <rFont val="Times New Roman"/>
        <family val="1"/>
        <charset val="204"/>
      </rPr>
      <t xml:space="preserve"> Иркутская обл. Иркутский р-н, р.п. Маркова, ул. Еловая, д. 2</t>
    </r>
  </si>
  <si>
    <t>Установка доводчика на тамбурную дверь во 2-м подъезде</t>
  </si>
  <si>
    <t>шт</t>
  </si>
  <si>
    <t>Замена стеклопакета в 1-м подъезде</t>
  </si>
  <si>
    <t>Благоустройство придомовой территории</t>
  </si>
  <si>
    <r>
      <t xml:space="preserve">адрес: </t>
    </r>
    <r>
      <rPr>
        <b/>
        <u/>
        <sz val="14"/>
        <rFont val="Times New Roman"/>
        <family val="1"/>
        <charset val="204"/>
      </rPr>
      <t xml:space="preserve"> Иркутская обл. Иркутский р-н, р.п. Маркова, ул. Еловая, д. 6</t>
    </r>
  </si>
  <si>
    <r>
      <t xml:space="preserve">адрес: </t>
    </r>
    <r>
      <rPr>
        <b/>
        <u/>
        <sz val="14"/>
        <rFont val="Times New Roman"/>
        <family val="1"/>
        <charset val="204"/>
      </rPr>
      <t xml:space="preserve"> Иркутская обл. Иркутский р-н, р.п. Маркова, ул. Еловая, д. 5</t>
    </r>
  </si>
  <si>
    <r>
      <t xml:space="preserve">адрес: </t>
    </r>
    <r>
      <rPr>
        <b/>
        <u/>
        <sz val="14"/>
        <rFont val="Times New Roman"/>
        <family val="1"/>
        <charset val="204"/>
      </rPr>
      <t xml:space="preserve"> Иркутская обл. Иркутский р-н, р.п. Маркова, ул. Еловая, д.4</t>
    </r>
  </si>
  <si>
    <r>
      <t xml:space="preserve">адрес: </t>
    </r>
    <r>
      <rPr>
        <b/>
        <u/>
        <sz val="14"/>
        <rFont val="Times New Roman"/>
        <family val="1"/>
        <charset val="204"/>
      </rPr>
      <t xml:space="preserve"> Иркутская обл. Иркутский р-н, р.п. Маркова, ул. Еловая, д. 3</t>
    </r>
  </si>
  <si>
    <t>1 шт</t>
  </si>
  <si>
    <t>Ремонт подъезда</t>
  </si>
  <si>
    <r>
      <t xml:space="preserve">адрес: </t>
    </r>
    <r>
      <rPr>
        <b/>
        <u/>
        <sz val="14"/>
        <rFont val="Times New Roman"/>
        <family val="1"/>
        <charset val="204"/>
      </rPr>
      <t xml:space="preserve"> Иркутская обл. Иркутский р-н, р.п. Маркова, ул. Пихтовая, д. 1</t>
    </r>
  </si>
  <si>
    <r>
      <t xml:space="preserve">адрес: </t>
    </r>
    <r>
      <rPr>
        <b/>
        <u/>
        <sz val="14"/>
        <rFont val="Times New Roman"/>
        <family val="1"/>
        <charset val="204"/>
      </rPr>
      <t xml:space="preserve"> Иркутская обл. Иркутский р-н, р.п. Маркова, ул. Пихтовая, д. 2</t>
    </r>
  </si>
  <si>
    <r>
      <t xml:space="preserve">адрес: </t>
    </r>
    <r>
      <rPr>
        <b/>
        <u/>
        <sz val="14"/>
        <rFont val="Times New Roman"/>
        <family val="1"/>
        <charset val="204"/>
      </rPr>
      <t xml:space="preserve"> Иркутская обл. Иркутский р-н, р.п. Маркова, ул. Пихтовая, д. 3</t>
    </r>
  </si>
  <si>
    <r>
      <t xml:space="preserve">адрес: </t>
    </r>
    <r>
      <rPr>
        <b/>
        <u/>
        <sz val="14"/>
        <rFont val="Times New Roman"/>
        <family val="1"/>
        <charset val="204"/>
      </rPr>
      <t xml:space="preserve"> Иркутская обл. Иркутский р-н, р.п. Маркова, ул. Пихтовая, д. 4</t>
    </r>
  </si>
  <si>
    <r>
      <t xml:space="preserve">адрес: </t>
    </r>
    <r>
      <rPr>
        <b/>
        <u/>
        <sz val="14"/>
        <rFont val="Times New Roman"/>
        <family val="1"/>
        <charset val="204"/>
      </rPr>
      <t xml:space="preserve"> Иркутская обл. Иркутский р-н, р.п. Маркова, ул. Пихтовая, д. 5</t>
    </r>
  </si>
  <si>
    <t>Устройство беседки</t>
  </si>
  <si>
    <t>Установка беседки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</si>
</sst>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64" fontId="3" fillId="0" borderId="0" xfId="1" applyFont="1" applyAlignment="1"/>
    <xf numFmtId="0" fontId="3" fillId="0" borderId="0" xfId="0" applyFont="1" applyAlignment="1"/>
    <xf numFmtId="164" fontId="3" fillId="0" borderId="0" xfId="1" applyFont="1"/>
    <xf numFmtId="164" fontId="2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1" applyFont="1" applyBorder="1"/>
    <xf numFmtId="164" fontId="2" fillId="3" borderId="1" xfId="1" applyFont="1" applyFill="1" applyBorder="1"/>
    <xf numFmtId="0" fontId="3" fillId="0" borderId="0" xfId="0" applyFont="1"/>
    <xf numFmtId="0" fontId="6" fillId="0" borderId="1" xfId="0" applyFont="1" applyBorder="1"/>
    <xf numFmtId="164" fontId="6" fillId="0" borderId="1" xfId="1" applyFont="1" applyBorder="1"/>
    <xf numFmtId="0" fontId="6" fillId="0" borderId="0" xfId="0" applyFont="1"/>
    <xf numFmtId="0" fontId="8" fillId="4" borderId="4" xfId="2" applyNumberFormat="1" applyFont="1" applyFill="1" applyBorder="1" applyAlignment="1">
      <alignment horizontal="left" vertical="top" wrapText="1"/>
    </xf>
    <xf numFmtId="0" fontId="7" fillId="5" borderId="4" xfId="2" applyNumberFormat="1" applyFont="1" applyFill="1" applyBorder="1" applyAlignment="1">
      <alignment horizontal="left" vertical="top" wrapText="1"/>
    </xf>
    <xf numFmtId="4" fontId="7" fillId="5" borderId="4" xfId="2" applyNumberFormat="1" applyFont="1" applyFill="1" applyBorder="1" applyAlignment="1">
      <alignment horizontal="right" vertical="top"/>
    </xf>
    <xf numFmtId="0" fontId="7" fillId="0" borderId="4" xfId="2" applyNumberFormat="1" applyFont="1" applyBorder="1" applyAlignment="1">
      <alignment horizontal="left" vertical="top" wrapText="1" indent="2"/>
    </xf>
    <xf numFmtId="4" fontId="7" fillId="0" borderId="4" xfId="2" applyNumberFormat="1" applyFont="1" applyBorder="1" applyAlignment="1">
      <alignment horizontal="right" vertical="top"/>
    </xf>
    <xf numFmtId="3" fontId="7" fillId="0" borderId="4" xfId="2" applyNumberFormat="1" applyFont="1" applyBorder="1" applyAlignment="1">
      <alignment horizontal="right" vertical="top"/>
    </xf>
    <xf numFmtId="165" fontId="7" fillId="0" borderId="4" xfId="2" applyNumberFormat="1" applyFont="1" applyBorder="1" applyAlignment="1">
      <alignment horizontal="right" vertical="top"/>
    </xf>
    <xf numFmtId="2" fontId="7" fillId="0" borderId="4" xfId="2" applyNumberFormat="1" applyFont="1" applyBorder="1" applyAlignment="1">
      <alignment horizontal="right" vertical="top"/>
    </xf>
    <xf numFmtId="0" fontId="7" fillId="0" borderId="4" xfId="2" applyNumberFormat="1" applyFont="1" applyBorder="1" applyAlignment="1">
      <alignment horizontal="right" vertical="top"/>
    </xf>
    <xf numFmtId="0" fontId="8" fillId="4" borderId="4" xfId="2" applyNumberFormat="1" applyFont="1" applyFill="1" applyBorder="1" applyAlignment="1">
      <alignment horizontal="left" vertical="top"/>
    </xf>
    <xf numFmtId="4" fontId="8" fillId="4" borderId="4" xfId="2" applyNumberFormat="1" applyFont="1" applyFill="1" applyBorder="1" applyAlignment="1">
      <alignment horizontal="right" vertical="top"/>
    </xf>
    <xf numFmtId="164" fontId="3" fillId="2" borderId="1" xfId="1" applyFont="1" applyFill="1" applyBorder="1" applyAlignment="1">
      <alignment horizontal="center" vertical="top" wrapText="1"/>
    </xf>
    <xf numFmtId="43" fontId="2" fillId="0" borderId="0" xfId="0" applyNumberFormat="1" applyFont="1"/>
    <xf numFmtId="0" fontId="6" fillId="0" borderId="1" xfId="0" applyFont="1" applyBorder="1" applyAlignment="1">
      <alignment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8" fillId="4" borderId="4" xfId="2" applyNumberFormat="1" applyFont="1" applyFill="1" applyBorder="1" applyAlignment="1">
      <alignment horizontal="left" vertical="top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4.%20&#1090;&#1077;&#1082;&#1091;&#1097;&#1080;&#1081;%20&#1088;&#1077;&#1084;&#1086;&#1085;&#109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ек.рем.2014г.(1,2,3 квартал)"/>
    </sheetNames>
    <sheetDataSet>
      <sheetData sheetId="0">
        <row r="86">
          <cell r="BI86">
            <v>167599.25899999999</v>
          </cell>
        </row>
        <row r="87">
          <cell r="BI87">
            <v>29562.805000000004</v>
          </cell>
        </row>
        <row r="88">
          <cell r="BI88">
            <v>105690.527</v>
          </cell>
        </row>
        <row r="89">
          <cell r="BI89">
            <v>61383.635999999984</v>
          </cell>
        </row>
        <row r="90">
          <cell r="BI90">
            <v>62316.778000000006</v>
          </cell>
        </row>
        <row r="91">
          <cell r="BI91">
            <v>67068.27399999999</v>
          </cell>
        </row>
        <row r="98">
          <cell r="BI98">
            <v>123340.386</v>
          </cell>
        </row>
        <row r="99">
          <cell r="BI99">
            <v>109403.64099999999</v>
          </cell>
        </row>
        <row r="100">
          <cell r="BI100">
            <v>115634.65699999999</v>
          </cell>
        </row>
        <row r="101">
          <cell r="BI101">
            <v>103490.40700000001</v>
          </cell>
        </row>
        <row r="102">
          <cell r="BI102">
            <v>113765.33300000001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view="pageBreakPreview" zoomScaleNormal="100" zoomScaleSheetLayoutView="100" workbookViewId="0">
      <selection sqref="A1:D27"/>
    </sheetView>
  </sheetViews>
  <sheetFormatPr defaultRowHeight="18.75"/>
  <cols>
    <col min="1" max="1" width="6.140625" style="1" customWidth="1"/>
    <col min="2" max="2" width="73.7109375" style="1" customWidth="1"/>
    <col min="3" max="3" width="11.28515625" style="1" customWidth="1"/>
    <col min="4" max="4" width="20.28515625" style="1" customWidth="1"/>
    <col min="5" max="16384" width="9.140625" style="1"/>
  </cols>
  <sheetData>
    <row r="1" spans="1:4" ht="22.5">
      <c r="B1" s="32" t="s">
        <v>9</v>
      </c>
      <c r="C1" s="32"/>
      <c r="D1" s="3"/>
    </row>
    <row r="2" spans="1:4" ht="26.25" customHeight="1">
      <c r="B2" s="4" t="s">
        <v>76</v>
      </c>
      <c r="C2" s="4"/>
      <c r="D2" s="4"/>
    </row>
    <row r="3" spans="1:4" ht="9.75" customHeight="1">
      <c r="B3" s="2"/>
      <c r="C3" s="2"/>
      <c r="D3" s="5"/>
    </row>
    <row r="4" spans="1:4" ht="9.75" customHeight="1">
      <c r="D4" s="6"/>
    </row>
    <row r="5" spans="1:4" s="8" customFormat="1" ht="78.75" customHeight="1">
      <c r="A5" s="7" t="s">
        <v>0</v>
      </c>
      <c r="B5" s="7" t="s">
        <v>8</v>
      </c>
      <c r="C5" s="7" t="s">
        <v>3</v>
      </c>
      <c r="D5" s="28" t="s">
        <v>7</v>
      </c>
    </row>
    <row r="6" spans="1:4">
      <c r="A6" s="9">
        <v>1</v>
      </c>
      <c r="B6" s="10" t="s">
        <v>2</v>
      </c>
      <c r="C6" s="10" t="s">
        <v>13</v>
      </c>
      <c r="D6" s="12">
        <v>65000</v>
      </c>
    </row>
    <row r="7" spans="1:4">
      <c r="A7" s="9">
        <v>2</v>
      </c>
      <c r="B7" s="10" t="s">
        <v>5</v>
      </c>
      <c r="C7" s="10" t="s">
        <v>15</v>
      </c>
      <c r="D7" s="12">
        <f>4*3000</f>
        <v>12000</v>
      </c>
    </row>
    <row r="8" spans="1:4">
      <c r="A8" s="9">
        <v>3</v>
      </c>
      <c r="B8" s="10" t="s">
        <v>1</v>
      </c>
      <c r="C8" s="10" t="s">
        <v>11</v>
      </c>
      <c r="D8" s="12">
        <f>140*750</f>
        <v>105000</v>
      </c>
    </row>
    <row r="9" spans="1:4">
      <c r="A9" s="9">
        <v>4</v>
      </c>
      <c r="B9" s="10" t="s">
        <v>6</v>
      </c>
      <c r="C9" s="10"/>
      <c r="D9" s="12">
        <v>2000</v>
      </c>
    </row>
    <row r="10" spans="1:4">
      <c r="A10" s="9">
        <v>5</v>
      </c>
      <c r="B10" s="10" t="s">
        <v>4</v>
      </c>
      <c r="C10" s="10"/>
      <c r="D10" s="12">
        <v>1000</v>
      </c>
    </row>
    <row r="11" spans="1:4" s="16" customFormat="1" ht="18.75" customHeight="1">
      <c r="A11" s="14"/>
      <c r="B11" s="14" t="s">
        <v>14</v>
      </c>
      <c r="C11" s="14"/>
      <c r="D11" s="15">
        <f>SUM(D6:D10)</f>
        <v>185000</v>
      </c>
    </row>
    <row r="12" spans="1:4" ht="20.25" customHeight="1"/>
    <row r="13" spans="1:4" ht="17.25" customHeight="1">
      <c r="B13" s="33" t="s">
        <v>59</v>
      </c>
      <c r="C13" s="33"/>
      <c r="D13" s="11">
        <f>'[1]Тек.рем.2014г.(1,2,3 квартал)'!$BI$102</f>
        <v>113765.33300000001</v>
      </c>
    </row>
    <row r="14" spans="1:4" ht="16.5" customHeight="1">
      <c r="B14" s="34" t="s">
        <v>54</v>
      </c>
      <c r="C14" s="35"/>
      <c r="D14" s="11">
        <f>(1576.4*2.59*14)*0.9</f>
        <v>51444.2376</v>
      </c>
    </row>
    <row r="15" spans="1:4" ht="33.75" customHeight="1">
      <c r="B15" s="30" t="s">
        <v>60</v>
      </c>
      <c r="C15" s="14"/>
      <c r="D15" s="15">
        <f>D13+D14</f>
        <v>165209.57060000001</v>
      </c>
    </row>
    <row r="16" spans="1:4" ht="16.5" customHeight="1">
      <c r="B16" s="33" t="s">
        <v>53</v>
      </c>
      <c r="C16" s="33"/>
      <c r="D16" s="11">
        <f>Лист1!E27</f>
        <v>9204.9359530791771</v>
      </c>
    </row>
    <row r="17" spans="2:4">
      <c r="B17" s="13"/>
      <c r="C17" s="13"/>
      <c r="D17" s="5"/>
    </row>
    <row r="18" spans="2:4">
      <c r="B18" s="13"/>
      <c r="C18" s="13"/>
      <c r="D18" s="5"/>
    </row>
    <row r="19" spans="2:4">
      <c r="B19" s="1" t="s">
        <v>55</v>
      </c>
      <c r="D19" s="29"/>
    </row>
    <row r="20" spans="2:4">
      <c r="B20" s="1" t="s">
        <v>56</v>
      </c>
      <c r="D20" s="29" t="s">
        <v>57</v>
      </c>
    </row>
    <row r="22" spans="2:4" ht="27" customHeight="1">
      <c r="B22" s="1" t="s">
        <v>58</v>
      </c>
    </row>
  </sheetData>
  <mergeCells count="4">
    <mergeCell ref="B1:C1"/>
    <mergeCell ref="B13:C13"/>
    <mergeCell ref="B14:C14"/>
    <mergeCell ref="B16:C16"/>
  </mergeCells>
  <pageMargins left="0.7" right="0.7" top="0.75" bottom="0.75" header="0.3" footer="0.3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25"/>
  <sheetViews>
    <sheetView view="pageBreakPreview" zoomScaleNormal="100" zoomScaleSheetLayoutView="100" workbookViewId="0">
      <selection sqref="A1:D28"/>
    </sheetView>
  </sheetViews>
  <sheetFormatPr defaultRowHeight="18.75"/>
  <cols>
    <col min="1" max="1" width="6.140625" style="1" customWidth="1"/>
    <col min="2" max="2" width="73.7109375" style="1" customWidth="1"/>
    <col min="3" max="3" width="11.28515625" style="1" customWidth="1"/>
    <col min="4" max="4" width="20.28515625" style="1" customWidth="1"/>
    <col min="5" max="16384" width="9.140625" style="1"/>
  </cols>
  <sheetData>
    <row r="1" spans="1:4" ht="22.5">
      <c r="B1" s="32" t="s">
        <v>9</v>
      </c>
      <c r="C1" s="32"/>
      <c r="D1" s="3"/>
    </row>
    <row r="2" spans="1:4" ht="26.25" customHeight="1">
      <c r="B2" s="4" t="s">
        <v>61</v>
      </c>
      <c r="C2" s="4"/>
      <c r="D2" s="4"/>
    </row>
    <row r="3" spans="1:4" ht="9.75" customHeight="1">
      <c r="B3" s="2"/>
      <c r="C3" s="2"/>
      <c r="D3" s="5"/>
    </row>
    <row r="4" spans="1:4" ht="9.75" customHeight="1">
      <c r="D4" s="6"/>
    </row>
    <row r="5" spans="1:4" s="8" customFormat="1" ht="78.75" customHeight="1">
      <c r="A5" s="7" t="s">
        <v>0</v>
      </c>
      <c r="B5" s="7" t="s">
        <v>8</v>
      </c>
      <c r="C5" s="7" t="s">
        <v>3</v>
      </c>
      <c r="D5" s="28" t="s">
        <v>7</v>
      </c>
    </row>
    <row r="6" spans="1:4">
      <c r="A6" s="9">
        <v>1</v>
      </c>
      <c r="B6" s="10" t="s">
        <v>12</v>
      </c>
      <c r="C6" s="10" t="s">
        <v>13</v>
      </c>
      <c r="D6" s="11">
        <f>95000*2</f>
        <v>190000</v>
      </c>
    </row>
    <row r="7" spans="1:4">
      <c r="A7" s="9">
        <v>2</v>
      </c>
      <c r="B7" s="10" t="s">
        <v>2</v>
      </c>
      <c r="C7" s="10" t="s">
        <v>13</v>
      </c>
      <c r="D7" s="12">
        <v>45000</v>
      </c>
    </row>
    <row r="8" spans="1:4">
      <c r="A8" s="9">
        <v>3</v>
      </c>
      <c r="B8" s="10" t="s">
        <v>5</v>
      </c>
      <c r="C8" s="10" t="s">
        <v>15</v>
      </c>
      <c r="D8" s="12">
        <f>4*3000</f>
        <v>12000</v>
      </c>
    </row>
    <row r="9" spans="1:4">
      <c r="A9" s="9">
        <v>4</v>
      </c>
      <c r="B9" s="10" t="s">
        <v>1</v>
      </c>
      <c r="C9" s="10" t="s">
        <v>11</v>
      </c>
      <c r="D9" s="12">
        <f>140*750</f>
        <v>105000</v>
      </c>
    </row>
    <row r="10" spans="1:4">
      <c r="A10" s="9">
        <v>5</v>
      </c>
      <c r="B10" s="10" t="s">
        <v>62</v>
      </c>
      <c r="C10" s="10" t="s">
        <v>63</v>
      </c>
      <c r="D10" s="12">
        <v>800</v>
      </c>
    </row>
    <row r="11" spans="1:4">
      <c r="A11" s="9">
        <v>6</v>
      </c>
      <c r="B11" s="10" t="s">
        <v>64</v>
      </c>
      <c r="C11" s="10"/>
      <c r="D11" s="12">
        <f>3200</f>
        <v>3200</v>
      </c>
    </row>
    <row r="12" spans="1:4">
      <c r="A12" s="9">
        <v>7</v>
      </c>
      <c r="B12" s="10" t="s">
        <v>6</v>
      </c>
      <c r="C12" s="10"/>
      <c r="D12" s="12">
        <v>2000</v>
      </c>
    </row>
    <row r="13" spans="1:4">
      <c r="A13" s="9">
        <v>8</v>
      </c>
      <c r="B13" s="10" t="s">
        <v>4</v>
      </c>
      <c r="C13" s="10"/>
      <c r="D13" s="12">
        <v>1000</v>
      </c>
    </row>
    <row r="14" spans="1:4" s="16" customFormat="1" ht="18.75" customHeight="1">
      <c r="A14" s="14"/>
      <c r="B14" s="14" t="s">
        <v>14</v>
      </c>
      <c r="C14" s="14"/>
      <c r="D14" s="15">
        <f>SUM(D6:D13)</f>
        <v>359000</v>
      </c>
    </row>
    <row r="15" spans="1:4" ht="20.25" customHeight="1"/>
    <row r="16" spans="1:4" ht="17.25" customHeight="1">
      <c r="B16" s="33" t="s">
        <v>59</v>
      </c>
      <c r="C16" s="33"/>
      <c r="D16" s="11">
        <f>'[1]Тек.рем.2014г.(1,2,3 квартал)'!$BI$87</f>
        <v>29562.805000000004</v>
      </c>
    </row>
    <row r="17" spans="2:4" ht="16.5" customHeight="1">
      <c r="B17" s="34" t="s">
        <v>54</v>
      </c>
      <c r="C17" s="35"/>
      <c r="D17" s="11">
        <f>(1565.7*2.59*14)*0.9</f>
        <v>51095.053800000002</v>
      </c>
    </row>
    <row r="18" spans="2:4" ht="33.75" customHeight="1">
      <c r="B18" s="30" t="s">
        <v>60</v>
      </c>
      <c r="C18" s="14"/>
      <c r="D18" s="15">
        <f>D16+D17</f>
        <v>80657.858800000002</v>
      </c>
    </row>
    <row r="19" spans="2:4" ht="16.5" customHeight="1">
      <c r="B19" s="33" t="s">
        <v>53</v>
      </c>
      <c r="C19" s="33"/>
      <c r="D19" s="11">
        <f>Лист1!E5</f>
        <v>7692.913321114368</v>
      </c>
    </row>
    <row r="20" spans="2:4">
      <c r="B20" s="13"/>
      <c r="C20" s="13"/>
      <c r="D20" s="5"/>
    </row>
    <row r="21" spans="2:4">
      <c r="B21" s="13"/>
      <c r="C21" s="13"/>
      <c r="D21" s="5"/>
    </row>
    <row r="22" spans="2:4">
      <c r="B22" s="1" t="s">
        <v>55</v>
      </c>
      <c r="D22" s="29"/>
    </row>
    <row r="23" spans="2:4">
      <c r="B23" s="1" t="s">
        <v>56</v>
      </c>
      <c r="D23" s="29" t="s">
        <v>57</v>
      </c>
    </row>
    <row r="25" spans="2:4" ht="27" customHeight="1">
      <c r="B25" s="1" t="s">
        <v>58</v>
      </c>
    </row>
  </sheetData>
  <mergeCells count="4">
    <mergeCell ref="B1:C1"/>
    <mergeCell ref="B16:C16"/>
    <mergeCell ref="B17:C17"/>
    <mergeCell ref="B19:C19"/>
  </mergeCells>
  <pageMargins left="0.7" right="0.7" top="0.75" bottom="0.75" header="0.3" footer="0.3"/>
  <pageSetup paperSize="9" scale="7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23"/>
  <sheetViews>
    <sheetView view="pageBreakPreview" zoomScaleNormal="100" zoomScaleSheetLayoutView="100" workbookViewId="0">
      <selection activeCell="B12" sqref="B12"/>
    </sheetView>
  </sheetViews>
  <sheetFormatPr defaultRowHeight="18.75"/>
  <cols>
    <col min="1" max="1" width="6.140625" style="1" customWidth="1"/>
    <col min="2" max="2" width="73.7109375" style="1" customWidth="1"/>
    <col min="3" max="3" width="11.28515625" style="1" customWidth="1"/>
    <col min="4" max="4" width="20.28515625" style="1" customWidth="1"/>
    <col min="5" max="16384" width="9.140625" style="1"/>
  </cols>
  <sheetData>
    <row r="1" spans="1:4" ht="22.5">
      <c r="B1" s="32" t="s">
        <v>9</v>
      </c>
      <c r="C1" s="32"/>
      <c r="D1" s="3"/>
    </row>
    <row r="2" spans="1:4" ht="26.25" customHeight="1">
      <c r="B2" s="4" t="s">
        <v>10</v>
      </c>
      <c r="C2" s="4"/>
      <c r="D2" s="4"/>
    </row>
    <row r="3" spans="1:4" ht="9.75" customHeight="1">
      <c r="B3" s="2"/>
      <c r="C3" s="2"/>
      <c r="D3" s="5"/>
    </row>
    <row r="4" spans="1:4" ht="9.75" customHeight="1">
      <c r="D4" s="6"/>
    </row>
    <row r="5" spans="1:4" s="8" customFormat="1" ht="78.75" customHeight="1">
      <c r="A5" s="7" t="s">
        <v>0</v>
      </c>
      <c r="B5" s="7" t="s">
        <v>8</v>
      </c>
      <c r="C5" s="7" t="s">
        <v>3</v>
      </c>
      <c r="D5" s="28" t="s">
        <v>7</v>
      </c>
    </row>
    <row r="6" spans="1:4">
      <c r="A6" s="9">
        <v>1</v>
      </c>
      <c r="B6" s="10" t="s">
        <v>12</v>
      </c>
      <c r="C6" s="10" t="s">
        <v>13</v>
      </c>
      <c r="D6" s="11">
        <f>95000*2</f>
        <v>190000</v>
      </c>
    </row>
    <row r="7" spans="1:4">
      <c r="A7" s="9">
        <v>2</v>
      </c>
      <c r="B7" s="10" t="s">
        <v>2</v>
      </c>
      <c r="C7" s="10" t="s">
        <v>13</v>
      </c>
      <c r="D7" s="12">
        <v>45000</v>
      </c>
    </row>
    <row r="8" spans="1:4">
      <c r="A8" s="9">
        <v>3</v>
      </c>
      <c r="B8" s="10" t="s">
        <v>5</v>
      </c>
      <c r="C8" s="10" t="s">
        <v>15</v>
      </c>
      <c r="D8" s="12">
        <f>4*3000</f>
        <v>12000</v>
      </c>
    </row>
    <row r="9" spans="1:4">
      <c r="A9" s="9">
        <v>4</v>
      </c>
      <c r="B9" s="10" t="s">
        <v>1</v>
      </c>
      <c r="C9" s="10" t="s">
        <v>11</v>
      </c>
      <c r="D9" s="12">
        <f>140*750</f>
        <v>105000</v>
      </c>
    </row>
    <row r="10" spans="1:4">
      <c r="A10" s="9">
        <v>5</v>
      </c>
      <c r="B10" s="10" t="s">
        <v>6</v>
      </c>
      <c r="C10" s="10"/>
      <c r="D10" s="12">
        <v>2000</v>
      </c>
    </row>
    <row r="11" spans="1:4">
      <c r="A11" s="9">
        <v>6</v>
      </c>
      <c r="B11" s="10" t="s">
        <v>4</v>
      </c>
      <c r="C11" s="10"/>
      <c r="D11" s="12">
        <v>1000</v>
      </c>
    </row>
    <row r="12" spans="1:4" s="16" customFormat="1" ht="18.75" customHeight="1">
      <c r="A12" s="14"/>
      <c r="B12" s="14" t="s">
        <v>14</v>
      </c>
      <c r="C12" s="14"/>
      <c r="D12" s="15">
        <f>SUM(D6:D11)</f>
        <v>355000</v>
      </c>
    </row>
    <row r="13" spans="1:4" ht="20.25" customHeight="1"/>
    <row r="14" spans="1:4" ht="17.25" customHeight="1">
      <c r="B14" s="33" t="s">
        <v>59</v>
      </c>
      <c r="C14" s="33"/>
      <c r="D14" s="11">
        <f>'[1]Тек.рем.2014г.(1,2,3 квартал)'!$BI$86</f>
        <v>167599.25899999999</v>
      </c>
    </row>
    <row r="15" spans="1:4" ht="16.5" customHeight="1">
      <c r="B15" s="34" t="s">
        <v>54</v>
      </c>
      <c r="C15" s="35"/>
      <c r="D15" s="11">
        <f>(1590.3*2.59*14)*0.9</f>
        <v>51897.850199999993</v>
      </c>
    </row>
    <row r="16" spans="1:4" ht="33.75" customHeight="1">
      <c r="B16" s="30" t="s">
        <v>60</v>
      </c>
      <c r="C16" s="14"/>
      <c r="D16" s="15">
        <f>D14+D15</f>
        <v>219497.10919999998</v>
      </c>
    </row>
    <row r="17" spans="2:4" ht="16.5" customHeight="1">
      <c r="B17" s="33" t="s">
        <v>53</v>
      </c>
      <c r="C17" s="33"/>
      <c r="D17" s="11">
        <f>Лист1!E4</f>
        <v>9491.7708577712601</v>
      </c>
    </row>
    <row r="18" spans="2:4">
      <c r="B18" s="13"/>
      <c r="C18" s="13"/>
      <c r="D18" s="5"/>
    </row>
    <row r="19" spans="2:4">
      <c r="B19" s="13"/>
      <c r="C19" s="13"/>
      <c r="D19" s="5"/>
    </row>
    <row r="20" spans="2:4">
      <c r="B20" s="1" t="s">
        <v>55</v>
      </c>
      <c r="D20" s="29"/>
    </row>
    <row r="21" spans="2:4">
      <c r="B21" s="1" t="s">
        <v>56</v>
      </c>
      <c r="D21" s="29" t="s">
        <v>57</v>
      </c>
    </row>
    <row r="23" spans="2:4" ht="27" customHeight="1">
      <c r="B23" s="1" t="s">
        <v>58</v>
      </c>
    </row>
  </sheetData>
  <mergeCells count="4">
    <mergeCell ref="B1:C1"/>
    <mergeCell ref="B14:C14"/>
    <mergeCell ref="B17:C17"/>
    <mergeCell ref="B15:C15"/>
  </mergeCells>
  <pageMargins left="0.7" right="0.7" top="0.75" bottom="0.75" header="0.3" footer="0.3"/>
  <pageSetup paperSize="9"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E23" sqref="E23:E28"/>
    </sheetView>
  </sheetViews>
  <sheetFormatPr defaultRowHeight="15"/>
  <cols>
    <col min="1" max="1" width="35.7109375" customWidth="1"/>
    <col min="2" max="2" width="12" customWidth="1"/>
    <col min="3" max="3" width="11.140625" customWidth="1"/>
    <col min="4" max="4" width="11.7109375" customWidth="1"/>
  </cols>
  <sheetData>
    <row r="1" spans="1:5">
      <c r="A1" s="17" t="s">
        <v>16</v>
      </c>
      <c r="B1" s="36" t="s">
        <v>17</v>
      </c>
      <c r="C1" s="36" t="s">
        <v>18</v>
      </c>
      <c r="D1" s="36" t="s">
        <v>19</v>
      </c>
    </row>
    <row r="2" spans="1:5">
      <c r="A2" s="17" t="s">
        <v>20</v>
      </c>
      <c r="B2" s="36"/>
      <c r="C2" s="36"/>
      <c r="D2" s="36"/>
    </row>
    <row r="3" spans="1:5">
      <c r="A3" s="18" t="s">
        <v>21</v>
      </c>
      <c r="B3" s="19">
        <v>16656227.99</v>
      </c>
      <c r="C3" s="19">
        <v>15162257.92</v>
      </c>
      <c r="D3" s="19">
        <v>1493970.07</v>
      </c>
      <c r="E3">
        <f>2.59/13.64</f>
        <v>0.18988269794721405</v>
      </c>
    </row>
    <row r="4" spans="1:5" ht="12.75" customHeight="1">
      <c r="A4" s="20" t="s">
        <v>22</v>
      </c>
      <c r="B4" s="21">
        <v>865221.48</v>
      </c>
      <c r="C4" s="21">
        <v>815233.93</v>
      </c>
      <c r="D4" s="21">
        <v>49987.55</v>
      </c>
      <c r="E4" s="31">
        <f>D4*E$3</f>
        <v>9491.7708577712601</v>
      </c>
    </row>
    <row r="5" spans="1:5" ht="12.75" customHeight="1">
      <c r="A5" s="20" t="s">
        <v>23</v>
      </c>
      <c r="B5" s="21">
        <v>880284.03</v>
      </c>
      <c r="C5" s="22">
        <v>839770</v>
      </c>
      <c r="D5" s="21">
        <v>40514.03</v>
      </c>
      <c r="E5" s="31">
        <f t="shared" ref="E5:E9" si="0">D5*E$3</f>
        <v>7692.913321114368</v>
      </c>
    </row>
    <row r="6" spans="1:5" ht="12.75" customHeight="1">
      <c r="A6" s="20" t="s">
        <v>24</v>
      </c>
      <c r="B6" s="21">
        <v>879708.92</v>
      </c>
      <c r="C6" s="21">
        <v>810941.47</v>
      </c>
      <c r="D6" s="21">
        <v>68767.45</v>
      </c>
      <c r="E6" s="31">
        <f t="shared" si="0"/>
        <v>13057.748936950144</v>
      </c>
    </row>
    <row r="7" spans="1:5" ht="12.75" customHeight="1">
      <c r="A7" s="20" t="s">
        <v>25</v>
      </c>
      <c r="B7" s="21">
        <v>873720.12</v>
      </c>
      <c r="C7" s="21">
        <v>830888.99</v>
      </c>
      <c r="D7" s="21">
        <v>42831.13</v>
      </c>
      <c r="E7" s="31">
        <f t="shared" si="0"/>
        <v>8132.890520527857</v>
      </c>
    </row>
    <row r="8" spans="1:5" ht="12.75" customHeight="1">
      <c r="A8" s="20" t="s">
        <v>26</v>
      </c>
      <c r="B8" s="21">
        <v>441383.07</v>
      </c>
      <c r="C8" s="21">
        <v>416313.03</v>
      </c>
      <c r="D8" s="21">
        <v>25070.04</v>
      </c>
      <c r="E8" s="31">
        <f t="shared" si="0"/>
        <v>4760.3668328445738</v>
      </c>
    </row>
    <row r="9" spans="1:5" ht="12.75" customHeight="1">
      <c r="A9" s="20" t="s">
        <v>27</v>
      </c>
      <c r="B9" s="21">
        <v>435562.46</v>
      </c>
      <c r="C9" s="23">
        <v>414686.4</v>
      </c>
      <c r="D9" s="21">
        <v>20876.060000000001</v>
      </c>
      <c r="E9" s="31">
        <f t="shared" si="0"/>
        <v>3964.0025953079175</v>
      </c>
    </row>
    <row r="10" spans="1:5" ht="12.75" customHeight="1">
      <c r="A10" s="20" t="s">
        <v>28</v>
      </c>
      <c r="B10" s="21">
        <v>563102.03</v>
      </c>
      <c r="C10" s="21">
        <v>499404.14</v>
      </c>
      <c r="D10" s="21">
        <v>63697.89</v>
      </c>
    </row>
    <row r="11" spans="1:5" ht="12.75" customHeight="1">
      <c r="A11" s="20" t="s">
        <v>29</v>
      </c>
      <c r="B11" s="21">
        <v>564915.81999999995</v>
      </c>
      <c r="C11" s="21">
        <v>502497.66</v>
      </c>
      <c r="D11" s="21">
        <v>62418.16</v>
      </c>
    </row>
    <row r="12" spans="1:5" ht="12.75" customHeight="1">
      <c r="A12" s="20" t="s">
        <v>30</v>
      </c>
      <c r="B12" s="23">
        <v>563126.9</v>
      </c>
      <c r="C12" s="21">
        <v>536665.43999999994</v>
      </c>
      <c r="D12" s="21">
        <v>26461.46</v>
      </c>
    </row>
    <row r="13" spans="1:5" ht="12.75" customHeight="1">
      <c r="A13" s="20" t="s">
        <v>31</v>
      </c>
      <c r="B13" s="21">
        <v>546365.16</v>
      </c>
      <c r="C13" s="21">
        <v>510678.78</v>
      </c>
      <c r="D13" s="21">
        <v>35686.379999999997</v>
      </c>
    </row>
    <row r="14" spans="1:5" ht="12.75" customHeight="1">
      <c r="A14" s="20" t="s">
        <v>32</v>
      </c>
      <c r="B14" s="23">
        <v>202545.4</v>
      </c>
      <c r="C14" s="21">
        <v>160529.67000000001</v>
      </c>
      <c r="D14" s="21">
        <v>42015.73</v>
      </c>
    </row>
    <row r="15" spans="1:5" ht="12.75" customHeight="1">
      <c r="A15" s="20" t="s">
        <v>33</v>
      </c>
      <c r="B15" s="21">
        <v>406475.87</v>
      </c>
      <c r="C15" s="21">
        <v>326080.13</v>
      </c>
      <c r="D15" s="21">
        <v>80395.740000000005</v>
      </c>
    </row>
    <row r="16" spans="1:5" ht="12.75" customHeight="1">
      <c r="A16" s="20" t="s">
        <v>34</v>
      </c>
      <c r="B16" s="21">
        <v>605053.29</v>
      </c>
      <c r="C16" s="21">
        <v>538901.97</v>
      </c>
      <c r="D16" s="21">
        <v>66151.320000000007</v>
      </c>
    </row>
    <row r="17" spans="1:5" ht="12.75" customHeight="1">
      <c r="A17" s="20" t="s">
        <v>35</v>
      </c>
      <c r="B17" s="21">
        <v>269989.51</v>
      </c>
      <c r="C17" s="21">
        <v>223693.54</v>
      </c>
      <c r="D17" s="21">
        <v>46295.97</v>
      </c>
    </row>
    <row r="18" spans="1:5" ht="12.75" customHeight="1">
      <c r="A18" s="20" t="s">
        <v>36</v>
      </c>
      <c r="B18" s="21">
        <v>136446.15</v>
      </c>
      <c r="C18" s="21">
        <v>115153.27</v>
      </c>
      <c r="D18" s="21">
        <v>21292.880000000001</v>
      </c>
    </row>
    <row r="19" spans="1:5" ht="12.75" customHeight="1">
      <c r="A19" s="20" t="s">
        <v>37</v>
      </c>
      <c r="B19" s="21">
        <v>412771.63</v>
      </c>
      <c r="C19" s="23">
        <v>347030.2</v>
      </c>
      <c r="D19" s="21">
        <v>65741.429999999993</v>
      </c>
    </row>
    <row r="20" spans="1:5" ht="12.75" customHeight="1">
      <c r="A20" s="20" t="s">
        <v>38</v>
      </c>
      <c r="B20" s="21">
        <v>278973.19</v>
      </c>
      <c r="C20" s="21">
        <v>213395.09</v>
      </c>
      <c r="D20" s="23">
        <v>65578.100000000006</v>
      </c>
    </row>
    <row r="21" spans="1:5" ht="12.75" customHeight="1">
      <c r="A21" s="20" t="s">
        <v>39</v>
      </c>
      <c r="B21" s="23">
        <v>603119.4</v>
      </c>
      <c r="C21" s="23">
        <v>515195.4</v>
      </c>
      <c r="D21" s="22">
        <v>87924</v>
      </c>
    </row>
    <row r="22" spans="1:5" ht="12.75" customHeight="1">
      <c r="A22" s="20" t="s">
        <v>40</v>
      </c>
      <c r="B22" s="21">
        <v>277621.27</v>
      </c>
      <c r="C22" s="21">
        <v>205802.84</v>
      </c>
      <c r="D22" s="21">
        <v>71818.429999999993</v>
      </c>
    </row>
    <row r="23" spans="1:5" ht="12.75" customHeight="1">
      <c r="A23" s="20" t="s">
        <v>41</v>
      </c>
      <c r="B23" s="21">
        <v>867866.26</v>
      </c>
      <c r="C23" s="21">
        <v>826296.71</v>
      </c>
      <c r="D23" s="21">
        <v>41569.550000000003</v>
      </c>
      <c r="E23" s="31">
        <f>D23*E$3</f>
        <v>7893.338306451612</v>
      </c>
    </row>
    <row r="24" spans="1:5" ht="12.75" customHeight="1">
      <c r="A24" s="20" t="s">
        <v>42</v>
      </c>
      <c r="B24" s="21">
        <v>868553.81</v>
      </c>
      <c r="C24" s="21">
        <v>821753.58</v>
      </c>
      <c r="D24" s="21">
        <v>46800.23</v>
      </c>
      <c r="E24" s="31">
        <f t="shared" ref="E24:E28" si="1">D24*E$3</f>
        <v>8886.5539369501457</v>
      </c>
    </row>
    <row r="25" spans="1:5" ht="12.75" customHeight="1">
      <c r="A25" s="20" t="s">
        <v>43</v>
      </c>
      <c r="B25" s="21">
        <v>877967.42</v>
      </c>
      <c r="C25" s="21">
        <v>825928.78</v>
      </c>
      <c r="D25" s="21">
        <v>52038.64</v>
      </c>
      <c r="E25" s="31">
        <f t="shared" si="1"/>
        <v>9881.2373607038098</v>
      </c>
    </row>
    <row r="26" spans="1:5" ht="12.75" customHeight="1">
      <c r="A26" s="20" t="s">
        <v>44</v>
      </c>
      <c r="B26" s="21">
        <v>876948.92</v>
      </c>
      <c r="C26" s="21">
        <v>843996.16000000003</v>
      </c>
      <c r="D26" s="21">
        <v>32952.76</v>
      </c>
      <c r="E26" s="31">
        <f t="shared" si="1"/>
        <v>6257.1589736070373</v>
      </c>
    </row>
    <row r="27" spans="1:5" ht="12.75" customHeight="1">
      <c r="A27" s="20" t="s">
        <v>45</v>
      </c>
      <c r="B27" s="21">
        <v>875461.07</v>
      </c>
      <c r="C27" s="21">
        <v>826984.11</v>
      </c>
      <c r="D27" s="21">
        <v>48476.959999999999</v>
      </c>
      <c r="E27" s="31">
        <f t="shared" si="1"/>
        <v>9204.9359530791771</v>
      </c>
    </row>
    <row r="28" spans="1:5" ht="12.75" customHeight="1">
      <c r="A28" s="20" t="s">
        <v>46</v>
      </c>
      <c r="B28" s="24">
        <v>-130.41999999999999</v>
      </c>
      <c r="C28" s="25"/>
      <c r="D28" s="24">
        <v>-130.41999999999999</v>
      </c>
      <c r="E28" s="31">
        <f t="shared" si="1"/>
        <v>-24.764501466275654</v>
      </c>
    </row>
    <row r="29" spans="1:5" ht="12.75" customHeight="1">
      <c r="A29" s="20" t="s">
        <v>47</v>
      </c>
      <c r="B29" s="21">
        <v>658935.43000000005</v>
      </c>
      <c r="C29" s="21">
        <v>581135.89</v>
      </c>
      <c r="D29" s="21">
        <v>77799.539999999994</v>
      </c>
    </row>
    <row r="30" spans="1:5" ht="12.75" customHeight="1">
      <c r="A30" s="20" t="s">
        <v>48</v>
      </c>
      <c r="B30" s="21">
        <v>567493.16</v>
      </c>
      <c r="C30" s="21">
        <v>515971.58</v>
      </c>
      <c r="D30" s="21">
        <v>51521.58</v>
      </c>
    </row>
    <row r="31" spans="1:5" ht="12.75" customHeight="1">
      <c r="A31" s="20" t="s">
        <v>49</v>
      </c>
      <c r="B31" s="21">
        <v>559857.24</v>
      </c>
      <c r="C31" s="21">
        <v>497510.11</v>
      </c>
      <c r="D31" s="21">
        <v>62347.13</v>
      </c>
    </row>
    <row r="32" spans="1:5" ht="12.75" customHeight="1">
      <c r="A32" s="20" t="s">
        <v>50</v>
      </c>
      <c r="B32" s="23">
        <v>565216.69999999995</v>
      </c>
      <c r="C32" s="23">
        <v>493095.1</v>
      </c>
      <c r="D32" s="23">
        <v>72121.600000000006</v>
      </c>
    </row>
    <row r="33" spans="1:4" ht="12.75" customHeight="1">
      <c r="A33" s="20" t="s">
        <v>51</v>
      </c>
      <c r="B33" s="23">
        <v>131672.70000000001</v>
      </c>
      <c r="C33" s="21">
        <v>106723.95</v>
      </c>
      <c r="D33" s="21">
        <v>24948.75</v>
      </c>
    </row>
    <row r="34" spans="1:4">
      <c r="A34" s="26" t="s">
        <v>52</v>
      </c>
      <c r="B34" s="27">
        <v>16656227.99</v>
      </c>
      <c r="C34" s="27">
        <v>15162257.92</v>
      </c>
      <c r="D34" s="27">
        <v>1493970.07</v>
      </c>
    </row>
  </sheetData>
  <mergeCells count="3">
    <mergeCell ref="B1:B2"/>
    <mergeCell ref="C1:C2"/>
    <mergeCell ref="D1:D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3"/>
  <sheetViews>
    <sheetView view="pageBreakPreview" zoomScaleNormal="100" zoomScaleSheetLayoutView="100" workbookViewId="0">
      <selection activeCell="A11" sqref="A11"/>
    </sheetView>
  </sheetViews>
  <sheetFormatPr defaultRowHeight="18.75"/>
  <cols>
    <col min="1" max="1" width="6.140625" style="1" customWidth="1"/>
    <col min="2" max="2" width="73.7109375" style="1" customWidth="1"/>
    <col min="3" max="3" width="11.28515625" style="1" customWidth="1"/>
    <col min="4" max="4" width="20.28515625" style="1" customWidth="1"/>
    <col min="5" max="16384" width="9.140625" style="1"/>
  </cols>
  <sheetData>
    <row r="1" spans="1:4" ht="22.5">
      <c r="B1" s="32" t="s">
        <v>9</v>
      </c>
      <c r="C1" s="32"/>
      <c r="D1" s="3"/>
    </row>
    <row r="2" spans="1:4" ht="26.25" customHeight="1">
      <c r="B2" s="4" t="s">
        <v>75</v>
      </c>
      <c r="C2" s="4"/>
      <c r="D2" s="4"/>
    </row>
    <row r="3" spans="1:4" ht="9.75" customHeight="1">
      <c r="B3" s="2"/>
      <c r="C3" s="2"/>
      <c r="D3" s="5"/>
    </row>
    <row r="4" spans="1:4" ht="9.75" customHeight="1">
      <c r="D4" s="6"/>
    </row>
    <row r="5" spans="1:4" s="8" customFormat="1" ht="78.75" customHeight="1">
      <c r="A5" s="7" t="s">
        <v>0</v>
      </c>
      <c r="B5" s="7" t="s">
        <v>8</v>
      </c>
      <c r="C5" s="7" t="s">
        <v>3</v>
      </c>
      <c r="D5" s="28" t="s">
        <v>7</v>
      </c>
    </row>
    <row r="6" spans="1:4">
      <c r="A6" s="9">
        <v>1</v>
      </c>
      <c r="B6" s="10" t="s">
        <v>12</v>
      </c>
      <c r="C6" s="10" t="s">
        <v>13</v>
      </c>
      <c r="D6" s="11">
        <f>95000*2</f>
        <v>190000</v>
      </c>
    </row>
    <row r="7" spans="1:4">
      <c r="A7" s="9">
        <v>2</v>
      </c>
      <c r="B7" s="10" t="s">
        <v>2</v>
      </c>
      <c r="C7" s="10" t="s">
        <v>13</v>
      </c>
      <c r="D7" s="12">
        <v>65000</v>
      </c>
    </row>
    <row r="8" spans="1:4">
      <c r="A8" s="9">
        <v>3</v>
      </c>
      <c r="B8" s="10" t="s">
        <v>5</v>
      </c>
      <c r="C8" s="10" t="s">
        <v>15</v>
      </c>
      <c r="D8" s="12">
        <f>4*3000</f>
        <v>12000</v>
      </c>
    </row>
    <row r="9" spans="1:4">
      <c r="A9" s="9">
        <v>4</v>
      </c>
      <c r="B9" s="10" t="s">
        <v>6</v>
      </c>
      <c r="C9" s="10"/>
      <c r="D9" s="12">
        <v>2000</v>
      </c>
    </row>
    <row r="10" spans="1:4">
      <c r="A10" s="9">
        <v>5</v>
      </c>
      <c r="B10" s="10" t="s">
        <v>4</v>
      </c>
      <c r="C10" s="10"/>
      <c r="D10" s="12">
        <v>1000</v>
      </c>
    </row>
    <row r="11" spans="1:4">
      <c r="A11" s="9">
        <v>6</v>
      </c>
      <c r="B11" s="10" t="s">
        <v>77</v>
      </c>
      <c r="C11" s="10"/>
      <c r="D11" s="12"/>
    </row>
    <row r="12" spans="1:4" s="16" customFormat="1" ht="18.75" customHeight="1">
      <c r="A12" s="14"/>
      <c r="B12" s="14" t="s">
        <v>14</v>
      </c>
      <c r="C12" s="14"/>
      <c r="D12" s="15">
        <f>SUM(D6:D10)</f>
        <v>270000</v>
      </c>
    </row>
    <row r="13" spans="1:4" ht="20.25" customHeight="1"/>
    <row r="14" spans="1:4" ht="17.25" customHeight="1">
      <c r="B14" s="33" t="s">
        <v>59</v>
      </c>
      <c r="C14" s="33"/>
      <c r="D14" s="11">
        <f>'[1]Тек.рем.2014г.(1,2,3 квартал)'!$BI$101</f>
        <v>103490.40700000001</v>
      </c>
    </row>
    <row r="15" spans="1:4" ht="16.5" customHeight="1">
      <c r="B15" s="34" t="s">
        <v>54</v>
      </c>
      <c r="C15" s="35"/>
      <c r="D15" s="11">
        <f>(1568.7*2.59*14)*0.9</f>
        <v>51192.955799999996</v>
      </c>
    </row>
    <row r="16" spans="1:4" ht="33.75" customHeight="1">
      <c r="B16" s="30" t="s">
        <v>60</v>
      </c>
      <c r="C16" s="14"/>
      <c r="D16" s="15">
        <f>D14+D15</f>
        <v>154683.3628</v>
      </c>
    </row>
    <row r="17" spans="2:4" ht="16.5" customHeight="1">
      <c r="B17" s="33" t="s">
        <v>53</v>
      </c>
      <c r="C17" s="33"/>
      <c r="D17" s="11">
        <f>Лист1!E26</f>
        <v>6257.1589736070373</v>
      </c>
    </row>
    <row r="18" spans="2:4">
      <c r="B18" s="13"/>
      <c r="C18" s="13"/>
      <c r="D18" s="5"/>
    </row>
    <row r="19" spans="2:4">
      <c r="B19" s="13"/>
      <c r="C19" s="13"/>
      <c r="D19" s="5"/>
    </row>
    <row r="20" spans="2:4">
      <c r="B20" s="1" t="s">
        <v>55</v>
      </c>
      <c r="D20" s="29"/>
    </row>
    <row r="21" spans="2:4">
      <c r="B21" s="1" t="s">
        <v>56</v>
      </c>
      <c r="D21" s="29" t="s">
        <v>57</v>
      </c>
    </row>
    <row r="23" spans="2:4" ht="27" customHeight="1">
      <c r="B23" s="1" t="s">
        <v>58</v>
      </c>
    </row>
  </sheetData>
  <mergeCells count="4">
    <mergeCell ref="B1:C1"/>
    <mergeCell ref="B14:C14"/>
    <mergeCell ref="B15:C15"/>
    <mergeCell ref="B17:C17"/>
  </mergeCells>
  <pageMargins left="0.7" right="0.7" top="0.75" bottom="0.75" header="0.3" footer="0.3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3"/>
  <sheetViews>
    <sheetView tabSelected="1" view="pageBreakPreview" topLeftCell="A4" zoomScaleNormal="100" zoomScaleSheetLayoutView="100" workbookViewId="0">
      <selection activeCell="B12" sqref="B12"/>
    </sheetView>
  </sheetViews>
  <sheetFormatPr defaultRowHeight="18.75"/>
  <cols>
    <col min="1" max="1" width="6.140625" style="1" customWidth="1"/>
    <col min="2" max="2" width="73.7109375" style="1" customWidth="1"/>
    <col min="3" max="3" width="11.28515625" style="1" customWidth="1"/>
    <col min="4" max="4" width="20.28515625" style="1" customWidth="1"/>
    <col min="5" max="16384" width="9.140625" style="1"/>
  </cols>
  <sheetData>
    <row r="1" spans="1:4" ht="22.5">
      <c r="B1" s="32" t="s">
        <v>9</v>
      </c>
      <c r="C1" s="32"/>
      <c r="D1" s="3"/>
    </row>
    <row r="2" spans="1:4" ht="26.25" customHeight="1">
      <c r="B2" s="4" t="s">
        <v>74</v>
      </c>
      <c r="C2" s="4"/>
      <c r="D2" s="4"/>
    </row>
    <row r="3" spans="1:4" ht="9.75" customHeight="1">
      <c r="B3" s="2"/>
      <c r="C3" s="2"/>
      <c r="D3" s="5"/>
    </row>
    <row r="4" spans="1:4" ht="9.75" customHeight="1">
      <c r="D4" s="6"/>
    </row>
    <row r="5" spans="1:4" s="8" customFormat="1" ht="78.75" customHeight="1">
      <c r="A5" s="7" t="s">
        <v>0</v>
      </c>
      <c r="B5" s="7" t="s">
        <v>8</v>
      </c>
      <c r="C5" s="7" t="s">
        <v>3</v>
      </c>
      <c r="D5" s="28" t="s">
        <v>7</v>
      </c>
    </row>
    <row r="6" spans="1:4">
      <c r="A6" s="9">
        <v>1</v>
      </c>
      <c r="B6" s="10" t="s">
        <v>12</v>
      </c>
      <c r="C6" s="10" t="s">
        <v>13</v>
      </c>
      <c r="D6" s="11">
        <f>95000*2</f>
        <v>190000</v>
      </c>
    </row>
    <row r="7" spans="1:4">
      <c r="A7" s="9">
        <v>2</v>
      </c>
      <c r="B7" s="10" t="s">
        <v>2</v>
      </c>
      <c r="C7" s="10" t="s">
        <v>13</v>
      </c>
      <c r="D7" s="12">
        <v>65000</v>
      </c>
    </row>
    <row r="8" spans="1:4">
      <c r="A8" s="9">
        <v>3</v>
      </c>
      <c r="B8" s="10" t="s">
        <v>5</v>
      </c>
      <c r="C8" s="10" t="s">
        <v>15</v>
      </c>
      <c r="D8" s="12">
        <f>4*3000</f>
        <v>12000</v>
      </c>
    </row>
    <row r="9" spans="1:4">
      <c r="A9" s="9">
        <v>4</v>
      </c>
      <c r="B9" s="10" t="s">
        <v>6</v>
      </c>
      <c r="C9" s="10"/>
      <c r="D9" s="12">
        <v>2000</v>
      </c>
    </row>
    <row r="10" spans="1:4">
      <c r="A10" s="9">
        <v>5</v>
      </c>
      <c r="B10" s="10" t="s">
        <v>4</v>
      </c>
      <c r="C10" s="10"/>
      <c r="D10" s="12">
        <v>1000</v>
      </c>
    </row>
    <row r="11" spans="1:4">
      <c r="A11" s="9">
        <v>6</v>
      </c>
      <c r="B11" s="10" t="s">
        <v>78</v>
      </c>
      <c r="C11" s="10"/>
      <c r="D11" s="12"/>
    </row>
    <row r="12" spans="1:4" s="16" customFormat="1" ht="18.75" customHeight="1">
      <c r="A12" s="14"/>
      <c r="B12" s="14" t="s">
        <v>14</v>
      </c>
      <c r="C12" s="14"/>
      <c r="D12" s="15">
        <f>SUM(D6:D10)</f>
        <v>270000</v>
      </c>
    </row>
    <row r="13" spans="1:4" ht="20.25" customHeight="1"/>
    <row r="14" spans="1:4" ht="17.25" customHeight="1">
      <c r="B14" s="33" t="s">
        <v>59</v>
      </c>
      <c r="C14" s="33"/>
      <c r="D14" s="11">
        <f>'[1]Тек.рем.2014г.(1,2,3 квартал)'!$BI$100</f>
        <v>115634.65699999999</v>
      </c>
    </row>
    <row r="15" spans="1:4" ht="16.5" customHeight="1">
      <c r="B15" s="34" t="s">
        <v>54</v>
      </c>
      <c r="C15" s="35"/>
      <c r="D15" s="11">
        <f>(1563.7*2.59*14)*0.9</f>
        <v>51029.785799999998</v>
      </c>
    </row>
    <row r="16" spans="1:4" ht="33.75" customHeight="1">
      <c r="B16" s="30" t="s">
        <v>60</v>
      </c>
      <c r="C16" s="14"/>
      <c r="D16" s="15">
        <f>D14+D15</f>
        <v>166664.44279999999</v>
      </c>
    </row>
    <row r="17" spans="2:4" ht="16.5" customHeight="1">
      <c r="B17" s="33" t="s">
        <v>53</v>
      </c>
      <c r="C17" s="33"/>
      <c r="D17" s="11">
        <f>Лист1!E25</f>
        <v>9881.2373607038098</v>
      </c>
    </row>
    <row r="18" spans="2:4">
      <c r="B18" s="13"/>
      <c r="C18" s="13"/>
      <c r="D18" s="5"/>
    </row>
    <row r="19" spans="2:4">
      <c r="B19" s="13"/>
      <c r="C19" s="13"/>
      <c r="D19" s="5"/>
    </row>
    <row r="20" spans="2:4">
      <c r="B20" s="1" t="s">
        <v>55</v>
      </c>
      <c r="D20" s="29"/>
    </row>
    <row r="21" spans="2:4">
      <c r="B21" s="1" t="s">
        <v>56</v>
      </c>
      <c r="D21" s="29" t="s">
        <v>57</v>
      </c>
    </row>
    <row r="23" spans="2:4" ht="27" customHeight="1">
      <c r="B23" s="1" t="s">
        <v>58</v>
      </c>
    </row>
  </sheetData>
  <mergeCells count="4">
    <mergeCell ref="B1:C1"/>
    <mergeCell ref="B14:C14"/>
    <mergeCell ref="B15:C15"/>
    <mergeCell ref="B17:C17"/>
  </mergeCells>
  <pageMargins left="0.7" right="0.7" top="0.75" bottom="0.75" header="0.3" footer="0.3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3"/>
  <sheetViews>
    <sheetView view="pageBreakPreview" zoomScaleNormal="100" zoomScaleSheetLayoutView="100" workbookViewId="0">
      <selection sqref="A1:D28"/>
    </sheetView>
  </sheetViews>
  <sheetFormatPr defaultRowHeight="18.75"/>
  <cols>
    <col min="1" max="1" width="6.140625" style="1" customWidth="1"/>
    <col min="2" max="2" width="73.7109375" style="1" customWidth="1"/>
    <col min="3" max="3" width="11.28515625" style="1" customWidth="1"/>
    <col min="4" max="4" width="20.28515625" style="1" customWidth="1"/>
    <col min="5" max="16384" width="9.140625" style="1"/>
  </cols>
  <sheetData>
    <row r="1" spans="1:4" ht="22.5">
      <c r="B1" s="32" t="s">
        <v>9</v>
      </c>
      <c r="C1" s="32"/>
      <c r="D1" s="3"/>
    </row>
    <row r="2" spans="1:4" ht="26.25" customHeight="1">
      <c r="B2" s="4" t="s">
        <v>73</v>
      </c>
      <c r="C2" s="4"/>
      <c r="D2" s="4"/>
    </row>
    <row r="3" spans="1:4" ht="9.75" customHeight="1">
      <c r="B3" s="2"/>
      <c r="C3" s="2"/>
      <c r="D3" s="5"/>
    </row>
    <row r="4" spans="1:4" ht="9.75" customHeight="1">
      <c r="D4" s="6"/>
    </row>
    <row r="5" spans="1:4" s="8" customFormat="1" ht="78.75" customHeight="1">
      <c r="A5" s="7" t="s">
        <v>0</v>
      </c>
      <c r="B5" s="7" t="s">
        <v>8</v>
      </c>
      <c r="C5" s="7" t="s">
        <v>3</v>
      </c>
      <c r="D5" s="28" t="s">
        <v>7</v>
      </c>
    </row>
    <row r="6" spans="1:4">
      <c r="A6" s="9">
        <v>1</v>
      </c>
      <c r="B6" s="10" t="s">
        <v>12</v>
      </c>
      <c r="C6" s="10" t="s">
        <v>13</v>
      </c>
      <c r="D6" s="11">
        <f>95000*2</f>
        <v>190000</v>
      </c>
    </row>
    <row r="7" spans="1:4">
      <c r="A7" s="9">
        <v>2</v>
      </c>
      <c r="B7" s="10" t="s">
        <v>2</v>
      </c>
      <c r="C7" s="10" t="s">
        <v>13</v>
      </c>
      <c r="D7" s="12">
        <v>45000</v>
      </c>
    </row>
    <row r="8" spans="1:4">
      <c r="A8" s="9">
        <v>3</v>
      </c>
      <c r="B8" s="10" t="s">
        <v>5</v>
      </c>
      <c r="C8" s="10" t="s">
        <v>15</v>
      </c>
      <c r="D8" s="12">
        <f>4*3000</f>
        <v>12000</v>
      </c>
    </row>
    <row r="9" spans="1:4">
      <c r="A9" s="9">
        <v>4</v>
      </c>
      <c r="B9" s="10" t="s">
        <v>1</v>
      </c>
      <c r="C9" s="10" t="s">
        <v>11</v>
      </c>
      <c r="D9" s="12">
        <f>140*750</f>
        <v>105000</v>
      </c>
    </row>
    <row r="10" spans="1:4">
      <c r="A10" s="9">
        <v>5</v>
      </c>
      <c r="B10" s="10" t="s">
        <v>6</v>
      </c>
      <c r="C10" s="10"/>
      <c r="D10" s="12">
        <v>2000</v>
      </c>
    </row>
    <row r="11" spans="1:4">
      <c r="A11" s="9">
        <v>6</v>
      </c>
      <c r="B11" s="10" t="s">
        <v>4</v>
      </c>
      <c r="C11" s="10"/>
      <c r="D11" s="12">
        <v>1000</v>
      </c>
    </row>
    <row r="12" spans="1:4" s="16" customFormat="1" ht="18.75" customHeight="1">
      <c r="A12" s="14"/>
      <c r="B12" s="14" t="s">
        <v>14</v>
      </c>
      <c r="C12" s="14"/>
      <c r="D12" s="15">
        <f>SUM(D6:D11)</f>
        <v>355000</v>
      </c>
    </row>
    <row r="13" spans="1:4" ht="20.25" customHeight="1"/>
    <row r="14" spans="1:4" ht="17.25" customHeight="1">
      <c r="B14" s="33" t="s">
        <v>59</v>
      </c>
      <c r="C14" s="33"/>
      <c r="D14" s="11">
        <f>'[1]Тек.рем.2014г.(1,2,3 квартал)'!$BI$99</f>
        <v>109403.64099999999</v>
      </c>
    </row>
    <row r="15" spans="1:4" ht="16.5" customHeight="1">
      <c r="B15" s="34" t="s">
        <v>54</v>
      </c>
      <c r="C15" s="35"/>
      <c r="D15" s="11">
        <f>(1563.1*2.59*14)*0.9</f>
        <v>51010.205399999999</v>
      </c>
    </row>
    <row r="16" spans="1:4" ht="33.75" customHeight="1">
      <c r="B16" s="30" t="s">
        <v>60</v>
      </c>
      <c r="C16" s="14"/>
      <c r="D16" s="15">
        <f>D14+D15</f>
        <v>160413.84639999998</v>
      </c>
    </row>
    <row r="17" spans="2:4" ht="16.5" customHeight="1">
      <c r="B17" s="33" t="s">
        <v>53</v>
      </c>
      <c r="C17" s="33"/>
      <c r="D17" s="11">
        <f>Лист1!E24</f>
        <v>8886.5539369501457</v>
      </c>
    </row>
    <row r="18" spans="2:4">
      <c r="B18" s="13"/>
      <c r="C18" s="13"/>
      <c r="D18" s="5"/>
    </row>
    <row r="19" spans="2:4">
      <c r="B19" s="13"/>
      <c r="C19" s="13"/>
      <c r="D19" s="5"/>
    </row>
    <row r="20" spans="2:4">
      <c r="B20" s="1" t="s">
        <v>55</v>
      </c>
      <c r="D20" s="29"/>
    </row>
    <row r="21" spans="2:4">
      <c r="B21" s="1" t="s">
        <v>56</v>
      </c>
      <c r="D21" s="29" t="s">
        <v>57</v>
      </c>
    </row>
    <row r="23" spans="2:4" ht="27" customHeight="1">
      <c r="B23" s="1" t="s">
        <v>58</v>
      </c>
    </row>
  </sheetData>
  <mergeCells count="4">
    <mergeCell ref="B1:C1"/>
    <mergeCell ref="B14:C14"/>
    <mergeCell ref="B15:C15"/>
    <mergeCell ref="B17:C17"/>
  </mergeCells>
  <pageMargins left="0.7" right="0.7" top="0.75" bottom="0.75" header="0.3" footer="0.3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3"/>
  <sheetViews>
    <sheetView view="pageBreakPreview" zoomScaleNormal="100" zoomScaleSheetLayoutView="100" workbookViewId="0">
      <selection sqref="A1:D25"/>
    </sheetView>
  </sheetViews>
  <sheetFormatPr defaultRowHeight="18.75"/>
  <cols>
    <col min="1" max="1" width="6.140625" style="1" customWidth="1"/>
    <col min="2" max="2" width="73.7109375" style="1" customWidth="1"/>
    <col min="3" max="3" width="11.28515625" style="1" customWidth="1"/>
    <col min="4" max="4" width="20.28515625" style="1" customWidth="1"/>
    <col min="5" max="16384" width="9.140625" style="1"/>
  </cols>
  <sheetData>
    <row r="1" spans="1:4" ht="22.5">
      <c r="B1" s="32" t="s">
        <v>9</v>
      </c>
      <c r="C1" s="32"/>
      <c r="D1" s="3"/>
    </row>
    <row r="2" spans="1:4" ht="26.25" customHeight="1">
      <c r="B2" s="4" t="s">
        <v>72</v>
      </c>
      <c r="C2" s="4"/>
      <c r="D2" s="4"/>
    </row>
    <row r="3" spans="1:4" ht="9.75" customHeight="1">
      <c r="B3" s="2"/>
      <c r="C3" s="2"/>
      <c r="D3" s="5"/>
    </row>
    <row r="4" spans="1:4" ht="9.75" customHeight="1">
      <c r="D4" s="6"/>
    </row>
    <row r="5" spans="1:4" s="8" customFormat="1" ht="78.75" customHeight="1">
      <c r="A5" s="7" t="s">
        <v>0</v>
      </c>
      <c r="B5" s="7" t="s">
        <v>8</v>
      </c>
      <c r="C5" s="7" t="s">
        <v>3</v>
      </c>
      <c r="D5" s="28" t="s">
        <v>7</v>
      </c>
    </row>
    <row r="6" spans="1:4">
      <c r="A6" s="9">
        <v>1</v>
      </c>
      <c r="B6" s="10" t="s">
        <v>12</v>
      </c>
      <c r="C6" s="10" t="s">
        <v>13</v>
      </c>
      <c r="D6" s="11">
        <f>95000*2</f>
        <v>190000</v>
      </c>
    </row>
    <row r="7" spans="1:4">
      <c r="A7" s="9">
        <v>2</v>
      </c>
      <c r="B7" s="10" t="s">
        <v>2</v>
      </c>
      <c r="C7" s="10" t="s">
        <v>13</v>
      </c>
      <c r="D7" s="12">
        <v>45000</v>
      </c>
    </row>
    <row r="8" spans="1:4">
      <c r="A8" s="9">
        <v>3</v>
      </c>
      <c r="B8" s="10" t="s">
        <v>5</v>
      </c>
      <c r="C8" s="10" t="s">
        <v>15</v>
      </c>
      <c r="D8" s="12">
        <f>4*3000</f>
        <v>12000</v>
      </c>
    </row>
    <row r="9" spans="1:4">
      <c r="A9" s="9">
        <v>4</v>
      </c>
      <c r="B9" s="10" t="s">
        <v>1</v>
      </c>
      <c r="C9" s="10" t="s">
        <v>11</v>
      </c>
      <c r="D9" s="12">
        <f>140*750</f>
        <v>105000</v>
      </c>
    </row>
    <row r="10" spans="1:4">
      <c r="A10" s="9">
        <v>5</v>
      </c>
      <c r="B10" s="10" t="s">
        <v>6</v>
      </c>
      <c r="C10" s="10"/>
      <c r="D10" s="12">
        <v>2000</v>
      </c>
    </row>
    <row r="11" spans="1:4">
      <c r="A11" s="9">
        <v>6</v>
      </c>
      <c r="B11" s="10" t="s">
        <v>4</v>
      </c>
      <c r="C11" s="10"/>
      <c r="D11" s="12">
        <v>1000</v>
      </c>
    </row>
    <row r="12" spans="1:4" s="16" customFormat="1" ht="18.75" customHeight="1">
      <c r="A12" s="14"/>
      <c r="B12" s="14" t="s">
        <v>14</v>
      </c>
      <c r="C12" s="14"/>
      <c r="D12" s="15">
        <f>SUM(D6:D11)</f>
        <v>355000</v>
      </c>
    </row>
    <row r="13" spans="1:4" ht="20.25" customHeight="1"/>
    <row r="14" spans="1:4" ht="17.25" customHeight="1">
      <c r="B14" s="33" t="s">
        <v>59</v>
      </c>
      <c r="C14" s="33"/>
      <c r="D14" s="11">
        <f>'[1]Тек.рем.2014г.(1,2,3 квартал)'!$BI$98</f>
        <v>123340.386</v>
      </c>
    </row>
    <row r="15" spans="1:4" ht="16.5" customHeight="1">
      <c r="B15" s="34" t="s">
        <v>54</v>
      </c>
      <c r="C15" s="35"/>
      <c r="D15" s="11">
        <f>(1553.6*2.59*14)*0.9</f>
        <v>50700.182399999998</v>
      </c>
    </row>
    <row r="16" spans="1:4" ht="33.75" customHeight="1">
      <c r="B16" s="30" t="s">
        <v>60</v>
      </c>
      <c r="C16" s="14"/>
      <c r="D16" s="15">
        <f>D14+D15</f>
        <v>174040.56839999999</v>
      </c>
    </row>
    <row r="17" spans="2:4" ht="16.5" customHeight="1">
      <c r="B17" s="33" t="s">
        <v>53</v>
      </c>
      <c r="C17" s="33"/>
      <c r="D17" s="11">
        <f>Лист1!E23</f>
        <v>7893.338306451612</v>
      </c>
    </row>
    <row r="18" spans="2:4">
      <c r="B18" s="13"/>
      <c r="C18" s="13"/>
      <c r="D18" s="5"/>
    </row>
    <row r="19" spans="2:4">
      <c r="B19" s="13"/>
      <c r="C19" s="13"/>
      <c r="D19" s="5"/>
    </row>
    <row r="20" spans="2:4">
      <c r="B20" s="1" t="s">
        <v>55</v>
      </c>
      <c r="D20" s="29"/>
    </row>
    <row r="21" spans="2:4">
      <c r="B21" s="1" t="s">
        <v>56</v>
      </c>
      <c r="D21" s="29" t="s">
        <v>57</v>
      </c>
    </row>
    <row r="23" spans="2:4" ht="27" customHeight="1">
      <c r="B23" s="1" t="s">
        <v>58</v>
      </c>
    </row>
  </sheetData>
  <mergeCells count="4">
    <mergeCell ref="B1:C1"/>
    <mergeCell ref="B14:C14"/>
    <mergeCell ref="B15:C15"/>
    <mergeCell ref="B17:C17"/>
  </mergeCells>
  <pageMargins left="0.7" right="0.7" top="0.75" bottom="0.75" header="0.3" footer="0.3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21"/>
  <sheetViews>
    <sheetView view="pageBreakPreview" zoomScaleNormal="100" zoomScaleSheetLayoutView="100" workbookViewId="0">
      <selection sqref="A1:D24"/>
    </sheetView>
  </sheetViews>
  <sheetFormatPr defaultRowHeight="18.75"/>
  <cols>
    <col min="1" max="1" width="6.140625" style="1" customWidth="1"/>
    <col min="2" max="2" width="73.7109375" style="1" customWidth="1"/>
    <col min="3" max="3" width="11.28515625" style="1" customWidth="1"/>
    <col min="4" max="4" width="20.28515625" style="1" customWidth="1"/>
    <col min="5" max="16384" width="9.140625" style="1"/>
  </cols>
  <sheetData>
    <row r="1" spans="1:4" ht="22.5">
      <c r="B1" s="32" t="s">
        <v>9</v>
      </c>
      <c r="C1" s="32"/>
      <c r="D1" s="3"/>
    </row>
    <row r="2" spans="1:4" ht="26.25" customHeight="1">
      <c r="B2" s="4" t="s">
        <v>66</v>
      </c>
      <c r="C2" s="4"/>
      <c r="D2" s="4"/>
    </row>
    <row r="3" spans="1:4" ht="9.75" customHeight="1">
      <c r="B3" s="2"/>
      <c r="C3" s="2"/>
      <c r="D3" s="5"/>
    </row>
    <row r="4" spans="1:4" ht="9.75" customHeight="1">
      <c r="D4" s="6"/>
    </row>
    <row r="5" spans="1:4" s="8" customFormat="1" ht="78.75" customHeight="1">
      <c r="A5" s="7" t="s">
        <v>0</v>
      </c>
      <c r="B5" s="7" t="s">
        <v>8</v>
      </c>
      <c r="C5" s="7" t="s">
        <v>3</v>
      </c>
      <c r="D5" s="28" t="s">
        <v>7</v>
      </c>
    </row>
    <row r="6" spans="1:4">
      <c r="A6" s="9">
        <v>1</v>
      </c>
      <c r="B6" s="10" t="s">
        <v>2</v>
      </c>
      <c r="C6" s="10" t="s">
        <v>70</v>
      </c>
      <c r="D6" s="12">
        <v>23000</v>
      </c>
    </row>
    <row r="7" spans="1:4">
      <c r="A7" s="9">
        <v>2</v>
      </c>
      <c r="B7" s="10" t="s">
        <v>5</v>
      </c>
      <c r="C7" s="10" t="s">
        <v>15</v>
      </c>
      <c r="D7" s="12">
        <f>2*3000</f>
        <v>6000</v>
      </c>
    </row>
    <row r="8" spans="1:4">
      <c r="A8" s="9">
        <v>3</v>
      </c>
      <c r="B8" s="10" t="s">
        <v>6</v>
      </c>
      <c r="C8" s="10"/>
      <c r="D8" s="12">
        <v>2000</v>
      </c>
    </row>
    <row r="9" spans="1:4">
      <c r="A9" s="9">
        <v>4</v>
      </c>
      <c r="B9" s="10" t="s">
        <v>4</v>
      </c>
      <c r="C9" s="10"/>
      <c r="D9" s="12">
        <v>1000</v>
      </c>
    </row>
    <row r="10" spans="1:4" s="16" customFormat="1" ht="18.75" customHeight="1">
      <c r="A10" s="14"/>
      <c r="B10" s="14" t="s">
        <v>14</v>
      </c>
      <c r="C10" s="14"/>
      <c r="D10" s="15">
        <f>SUM(D6:D9)</f>
        <v>32000</v>
      </c>
    </row>
    <row r="11" spans="1:4" ht="20.25" customHeight="1"/>
    <row r="12" spans="1:4" ht="17.25" customHeight="1">
      <c r="B12" s="33" t="s">
        <v>59</v>
      </c>
      <c r="C12" s="33"/>
      <c r="D12" s="11">
        <f>'[1]Тек.рем.2014г.(1,2,3 квартал)'!$BI$91</f>
        <v>67068.27399999999</v>
      </c>
    </row>
    <row r="13" spans="1:4" ht="16.5" customHeight="1">
      <c r="B13" s="34" t="s">
        <v>54</v>
      </c>
      <c r="C13" s="35"/>
      <c r="D13" s="11">
        <f>(783.1*2.59*14)*0.9</f>
        <v>25555.685400000002</v>
      </c>
    </row>
    <row r="14" spans="1:4" ht="33.75" customHeight="1">
      <c r="B14" s="30" t="s">
        <v>60</v>
      </c>
      <c r="C14" s="14"/>
      <c r="D14" s="15">
        <f>D12+D13</f>
        <v>92623.959399999992</v>
      </c>
    </row>
    <row r="15" spans="1:4" ht="16.5" customHeight="1">
      <c r="B15" s="33" t="s">
        <v>53</v>
      </c>
      <c r="C15" s="33"/>
      <c r="D15" s="11">
        <f>Лист1!E9</f>
        <v>3964.0025953079175</v>
      </c>
    </row>
    <row r="16" spans="1:4">
      <c r="B16" s="13"/>
      <c r="C16" s="13"/>
      <c r="D16" s="5"/>
    </row>
    <row r="17" spans="2:4">
      <c r="B17" s="13"/>
      <c r="C17" s="13"/>
      <c r="D17" s="5"/>
    </row>
    <row r="18" spans="2:4">
      <c r="B18" s="1" t="s">
        <v>55</v>
      </c>
      <c r="D18" s="29"/>
    </row>
    <row r="19" spans="2:4">
      <c r="B19" s="1" t="s">
        <v>56</v>
      </c>
      <c r="D19" s="29" t="s">
        <v>57</v>
      </c>
    </row>
    <row r="21" spans="2:4" ht="27" customHeight="1">
      <c r="B21" s="1" t="s">
        <v>58</v>
      </c>
    </row>
  </sheetData>
  <mergeCells count="4">
    <mergeCell ref="B1:C1"/>
    <mergeCell ref="B12:C12"/>
    <mergeCell ref="B13:C13"/>
    <mergeCell ref="B15:C15"/>
  </mergeCells>
  <pageMargins left="0.7" right="0.7" top="0.75" bottom="0.75" header="0.3" footer="0.3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2"/>
  <sheetViews>
    <sheetView view="pageBreakPreview" zoomScaleNormal="100" zoomScaleSheetLayoutView="100" workbookViewId="0">
      <selection sqref="A1:D25"/>
    </sheetView>
  </sheetViews>
  <sheetFormatPr defaultRowHeight="18.75"/>
  <cols>
    <col min="1" max="1" width="6.140625" style="1" customWidth="1"/>
    <col min="2" max="2" width="73.7109375" style="1" customWidth="1"/>
    <col min="3" max="3" width="11.28515625" style="1" customWidth="1"/>
    <col min="4" max="4" width="20.28515625" style="1" customWidth="1"/>
    <col min="5" max="16384" width="9.140625" style="1"/>
  </cols>
  <sheetData>
    <row r="1" spans="1:4" ht="22.5">
      <c r="B1" s="32" t="s">
        <v>9</v>
      </c>
      <c r="C1" s="32"/>
      <c r="D1" s="3"/>
    </row>
    <row r="2" spans="1:4" ht="26.25" customHeight="1">
      <c r="B2" s="4" t="s">
        <v>67</v>
      </c>
      <c r="C2" s="4"/>
      <c r="D2" s="4"/>
    </row>
    <row r="3" spans="1:4" ht="9.75" customHeight="1">
      <c r="B3" s="2"/>
      <c r="C3" s="2"/>
      <c r="D3" s="5"/>
    </row>
    <row r="4" spans="1:4" ht="9.75" customHeight="1">
      <c r="D4" s="6"/>
    </row>
    <row r="5" spans="1:4" s="8" customFormat="1" ht="78.75" customHeight="1">
      <c r="A5" s="7" t="s">
        <v>0</v>
      </c>
      <c r="B5" s="7" t="s">
        <v>8</v>
      </c>
      <c r="C5" s="7" t="s">
        <v>3</v>
      </c>
      <c r="D5" s="28" t="s">
        <v>7</v>
      </c>
    </row>
    <row r="6" spans="1:4">
      <c r="A6" s="9">
        <v>1</v>
      </c>
      <c r="B6" s="10" t="s">
        <v>71</v>
      </c>
      <c r="C6" s="10" t="s">
        <v>70</v>
      </c>
      <c r="D6" s="11">
        <f>95000*1</f>
        <v>95000</v>
      </c>
    </row>
    <row r="7" spans="1:4">
      <c r="A7" s="9">
        <v>2</v>
      </c>
      <c r="B7" s="10" t="s">
        <v>2</v>
      </c>
      <c r="C7" s="10" t="s">
        <v>70</v>
      </c>
      <c r="D7" s="12">
        <v>23000</v>
      </c>
    </row>
    <row r="8" spans="1:4">
      <c r="A8" s="9">
        <v>3</v>
      </c>
      <c r="B8" s="10" t="s">
        <v>5</v>
      </c>
      <c r="C8" s="10" t="s">
        <v>15</v>
      </c>
      <c r="D8" s="12">
        <f>2*3000</f>
        <v>6000</v>
      </c>
    </row>
    <row r="9" spans="1:4">
      <c r="A9" s="9">
        <v>4</v>
      </c>
      <c r="B9" s="10" t="s">
        <v>6</v>
      </c>
      <c r="C9" s="10"/>
      <c r="D9" s="12">
        <v>2000</v>
      </c>
    </row>
    <row r="10" spans="1:4">
      <c r="A10" s="9">
        <v>5</v>
      </c>
      <c r="B10" s="10" t="s">
        <v>4</v>
      </c>
      <c r="C10" s="10"/>
      <c r="D10" s="12">
        <v>1000</v>
      </c>
    </row>
    <row r="11" spans="1:4" s="16" customFormat="1" ht="18.75" customHeight="1">
      <c r="A11" s="14"/>
      <c r="B11" s="14" t="s">
        <v>14</v>
      </c>
      <c r="C11" s="14"/>
      <c r="D11" s="15">
        <f>SUM(D6:D10)</f>
        <v>127000</v>
      </c>
    </row>
    <row r="12" spans="1:4" ht="20.25" customHeight="1"/>
    <row r="13" spans="1:4" ht="17.25" customHeight="1">
      <c r="B13" s="33" t="s">
        <v>59</v>
      </c>
      <c r="C13" s="33"/>
      <c r="D13" s="11">
        <f>'[1]Тек.рем.2014г.(1,2,3 квартал)'!$BI$90</f>
        <v>62316.778000000006</v>
      </c>
    </row>
    <row r="14" spans="1:4" ht="16.5" customHeight="1">
      <c r="B14" s="34" t="s">
        <v>54</v>
      </c>
      <c r="C14" s="35"/>
      <c r="D14" s="11">
        <f>(784.8*2.59*14)*0.9</f>
        <v>25611.163199999999</v>
      </c>
    </row>
    <row r="15" spans="1:4" ht="33.75" customHeight="1">
      <c r="B15" s="30" t="s">
        <v>60</v>
      </c>
      <c r="C15" s="14"/>
      <c r="D15" s="15">
        <f>D13+D14</f>
        <v>87927.941200000001</v>
      </c>
    </row>
    <row r="16" spans="1:4" ht="16.5" customHeight="1">
      <c r="B16" s="33" t="s">
        <v>53</v>
      </c>
      <c r="C16" s="33"/>
      <c r="D16" s="11">
        <f>Лист1!E8</f>
        <v>4760.3668328445738</v>
      </c>
    </row>
    <row r="17" spans="2:4">
      <c r="B17" s="13"/>
      <c r="C17" s="13"/>
      <c r="D17" s="5"/>
    </row>
    <row r="18" spans="2:4">
      <c r="B18" s="13"/>
      <c r="C18" s="13"/>
      <c r="D18" s="5"/>
    </row>
    <row r="19" spans="2:4">
      <c r="B19" s="1" t="s">
        <v>55</v>
      </c>
      <c r="D19" s="29"/>
    </row>
    <row r="20" spans="2:4">
      <c r="B20" s="1" t="s">
        <v>56</v>
      </c>
      <c r="D20" s="29" t="s">
        <v>57</v>
      </c>
    </row>
    <row r="22" spans="2:4" ht="27" customHeight="1">
      <c r="B22" s="1" t="s">
        <v>58</v>
      </c>
    </row>
  </sheetData>
  <mergeCells count="4">
    <mergeCell ref="B1:C1"/>
    <mergeCell ref="B13:C13"/>
    <mergeCell ref="B14:C14"/>
    <mergeCell ref="B16:C16"/>
  </mergeCells>
  <pageMargins left="0.7" right="0.7" top="0.75" bottom="0.75" header="0.3" footer="0.3"/>
  <pageSetup paperSize="9"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21"/>
  <sheetViews>
    <sheetView view="pageBreakPreview" zoomScaleNormal="100" zoomScaleSheetLayoutView="100" workbookViewId="0">
      <selection sqref="A1:D23"/>
    </sheetView>
  </sheetViews>
  <sheetFormatPr defaultRowHeight="18.75"/>
  <cols>
    <col min="1" max="1" width="6.140625" style="1" customWidth="1"/>
    <col min="2" max="2" width="73.7109375" style="1" customWidth="1"/>
    <col min="3" max="3" width="11.28515625" style="1" customWidth="1"/>
    <col min="4" max="4" width="20.28515625" style="1" customWidth="1"/>
    <col min="5" max="16384" width="9.140625" style="1"/>
  </cols>
  <sheetData>
    <row r="1" spans="1:4" ht="22.5">
      <c r="B1" s="32" t="s">
        <v>9</v>
      </c>
      <c r="C1" s="32"/>
      <c r="D1" s="3"/>
    </row>
    <row r="2" spans="1:4" ht="26.25" customHeight="1">
      <c r="B2" s="4" t="s">
        <v>68</v>
      </c>
      <c r="C2" s="4"/>
      <c r="D2" s="4"/>
    </row>
    <row r="3" spans="1:4" ht="9.75" customHeight="1">
      <c r="B3" s="2"/>
      <c r="C3" s="2"/>
      <c r="D3" s="5"/>
    </row>
    <row r="4" spans="1:4" ht="9.75" customHeight="1">
      <c r="D4" s="6"/>
    </row>
    <row r="5" spans="1:4" s="8" customFormat="1" ht="78.75" customHeight="1">
      <c r="A5" s="7" t="s">
        <v>0</v>
      </c>
      <c r="B5" s="7" t="s">
        <v>8</v>
      </c>
      <c r="C5" s="7" t="s">
        <v>3</v>
      </c>
      <c r="D5" s="28" t="s">
        <v>7</v>
      </c>
    </row>
    <row r="6" spans="1:4">
      <c r="A6" s="9">
        <v>1</v>
      </c>
      <c r="B6" s="10" t="s">
        <v>2</v>
      </c>
      <c r="C6" s="10" t="s">
        <v>13</v>
      </c>
      <c r="D6" s="12">
        <v>65000</v>
      </c>
    </row>
    <row r="7" spans="1:4">
      <c r="A7" s="9">
        <v>2</v>
      </c>
      <c r="B7" s="10" t="s">
        <v>5</v>
      </c>
      <c r="C7" s="10" t="s">
        <v>15</v>
      </c>
      <c r="D7" s="12">
        <f>4*3000</f>
        <v>12000</v>
      </c>
    </row>
    <row r="8" spans="1:4">
      <c r="A8" s="9">
        <v>3</v>
      </c>
      <c r="B8" s="10" t="s">
        <v>6</v>
      </c>
      <c r="C8" s="10"/>
      <c r="D8" s="12">
        <v>2000</v>
      </c>
    </row>
    <row r="9" spans="1:4">
      <c r="A9" s="9">
        <v>4</v>
      </c>
      <c r="B9" s="10" t="s">
        <v>4</v>
      </c>
      <c r="C9" s="10"/>
      <c r="D9" s="12">
        <v>1000</v>
      </c>
    </row>
    <row r="10" spans="1:4" s="16" customFormat="1" ht="18.75" customHeight="1">
      <c r="A10" s="14"/>
      <c r="B10" s="14" t="s">
        <v>14</v>
      </c>
      <c r="C10" s="14"/>
      <c r="D10" s="15">
        <f>SUM(D6:D9)</f>
        <v>80000</v>
      </c>
    </row>
    <row r="11" spans="1:4" ht="20.25" customHeight="1"/>
    <row r="12" spans="1:4" ht="17.25" customHeight="1">
      <c r="B12" s="33" t="s">
        <v>59</v>
      </c>
      <c r="C12" s="33"/>
      <c r="D12" s="11">
        <f>'[1]Тек.рем.2014г.(1,2,3 квартал)'!$BI$89</f>
        <v>61383.635999999984</v>
      </c>
    </row>
    <row r="13" spans="1:4" ht="16.5" customHeight="1">
      <c r="B13" s="34" t="s">
        <v>54</v>
      </c>
      <c r="C13" s="35"/>
      <c r="D13" s="11">
        <f>(1562.5*2.59*14)*0.9</f>
        <v>50990.625</v>
      </c>
    </row>
    <row r="14" spans="1:4" ht="33.75" customHeight="1">
      <c r="B14" s="30" t="s">
        <v>60</v>
      </c>
      <c r="C14" s="14"/>
      <c r="D14" s="15">
        <f>D12+D13</f>
        <v>112374.26099999998</v>
      </c>
    </row>
    <row r="15" spans="1:4" ht="16.5" customHeight="1">
      <c r="B15" s="33" t="s">
        <v>53</v>
      </c>
      <c r="C15" s="33"/>
      <c r="D15" s="11">
        <f>Лист1!E7</f>
        <v>8132.890520527857</v>
      </c>
    </row>
    <row r="16" spans="1:4">
      <c r="B16" s="13"/>
      <c r="C16" s="13"/>
      <c r="D16" s="5"/>
    </row>
    <row r="17" spans="2:4">
      <c r="B17" s="13"/>
      <c r="C17" s="13"/>
      <c r="D17" s="5"/>
    </row>
    <row r="18" spans="2:4">
      <c r="B18" s="1" t="s">
        <v>55</v>
      </c>
      <c r="D18" s="29"/>
    </row>
    <row r="19" spans="2:4">
      <c r="B19" s="1" t="s">
        <v>56</v>
      </c>
      <c r="D19" s="29" t="s">
        <v>57</v>
      </c>
    </row>
    <row r="21" spans="2:4" ht="27" customHeight="1">
      <c r="B21" s="1" t="s">
        <v>58</v>
      </c>
    </row>
  </sheetData>
  <mergeCells count="4">
    <mergeCell ref="B1:C1"/>
    <mergeCell ref="B12:C12"/>
    <mergeCell ref="B13:C13"/>
    <mergeCell ref="B15:C15"/>
  </mergeCells>
  <pageMargins left="0.7" right="0.7" top="0.75" bottom="0.75" header="0.3" footer="0.3"/>
  <pageSetup paperSize="9"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24"/>
  <sheetViews>
    <sheetView view="pageBreakPreview" zoomScaleNormal="100" zoomScaleSheetLayoutView="100" workbookViewId="0">
      <selection sqref="A1:D27"/>
    </sheetView>
  </sheetViews>
  <sheetFormatPr defaultRowHeight="18.75"/>
  <cols>
    <col min="1" max="1" width="6.140625" style="1" customWidth="1"/>
    <col min="2" max="2" width="73.7109375" style="1" customWidth="1"/>
    <col min="3" max="3" width="11.28515625" style="1" customWidth="1"/>
    <col min="4" max="4" width="20.28515625" style="1" customWidth="1"/>
    <col min="5" max="16384" width="9.140625" style="1"/>
  </cols>
  <sheetData>
    <row r="1" spans="1:4" ht="22.5">
      <c r="B1" s="32" t="s">
        <v>9</v>
      </c>
      <c r="C1" s="32"/>
      <c r="D1" s="3"/>
    </row>
    <row r="2" spans="1:4" ht="26.25" customHeight="1">
      <c r="B2" s="4" t="s">
        <v>69</v>
      </c>
      <c r="C2" s="4"/>
      <c r="D2" s="4"/>
    </row>
    <row r="3" spans="1:4" ht="9.75" customHeight="1">
      <c r="B3" s="2"/>
      <c r="C3" s="2"/>
      <c r="D3" s="5"/>
    </row>
    <row r="4" spans="1:4" ht="9.75" customHeight="1">
      <c r="D4" s="6"/>
    </row>
    <row r="5" spans="1:4" s="8" customFormat="1" ht="78.75" customHeight="1">
      <c r="A5" s="7" t="s">
        <v>0</v>
      </c>
      <c r="B5" s="7" t="s">
        <v>8</v>
      </c>
      <c r="C5" s="7" t="s">
        <v>3</v>
      </c>
      <c r="D5" s="28" t="s">
        <v>7</v>
      </c>
    </row>
    <row r="6" spans="1:4">
      <c r="A6" s="9">
        <v>1</v>
      </c>
      <c r="B6" s="10" t="s">
        <v>12</v>
      </c>
      <c r="C6" s="10" t="s">
        <v>13</v>
      </c>
      <c r="D6" s="11">
        <f>95000*2</f>
        <v>190000</v>
      </c>
    </row>
    <row r="7" spans="1:4">
      <c r="A7" s="9">
        <v>2</v>
      </c>
      <c r="B7" s="10" t="s">
        <v>2</v>
      </c>
      <c r="C7" s="10" t="s">
        <v>13</v>
      </c>
      <c r="D7" s="12">
        <v>65000</v>
      </c>
    </row>
    <row r="8" spans="1:4">
      <c r="A8" s="9">
        <v>3</v>
      </c>
      <c r="B8" s="10" t="s">
        <v>5</v>
      </c>
      <c r="C8" s="10" t="s">
        <v>15</v>
      </c>
      <c r="D8" s="12">
        <f>4*3000</f>
        <v>12000</v>
      </c>
    </row>
    <row r="9" spans="1:4">
      <c r="A9" s="9">
        <v>4</v>
      </c>
      <c r="B9" s="10" t="s">
        <v>1</v>
      </c>
      <c r="C9" s="10" t="s">
        <v>11</v>
      </c>
      <c r="D9" s="12">
        <f>140*750</f>
        <v>105000</v>
      </c>
    </row>
    <row r="10" spans="1:4">
      <c r="A10" s="9">
        <v>5</v>
      </c>
      <c r="B10" s="10" t="s">
        <v>6</v>
      </c>
      <c r="C10" s="10"/>
      <c r="D10" s="12">
        <v>2000</v>
      </c>
    </row>
    <row r="11" spans="1:4" hidden="1">
      <c r="A11" s="9">
        <v>6</v>
      </c>
      <c r="B11" s="10" t="s">
        <v>65</v>
      </c>
      <c r="C11" s="10"/>
      <c r="D11" s="12"/>
    </row>
    <row r="12" spans="1:4">
      <c r="A12" s="9">
        <v>7</v>
      </c>
      <c r="B12" s="10" t="s">
        <v>4</v>
      </c>
      <c r="C12" s="10"/>
      <c r="D12" s="12">
        <v>1000</v>
      </c>
    </row>
    <row r="13" spans="1:4" s="16" customFormat="1" ht="18.75" customHeight="1">
      <c r="A13" s="14"/>
      <c r="B13" s="14" t="s">
        <v>14</v>
      </c>
      <c r="C13" s="14"/>
      <c r="D13" s="15">
        <f>SUM(D6:D12)</f>
        <v>375000</v>
      </c>
    </row>
    <row r="14" spans="1:4" ht="20.25" customHeight="1"/>
    <row r="15" spans="1:4" ht="17.25" customHeight="1">
      <c r="B15" s="33" t="s">
        <v>59</v>
      </c>
      <c r="C15" s="33"/>
      <c r="D15" s="11">
        <f>'[1]Тек.рем.2014г.(1,2,3 квартал)'!$BI$88</f>
        <v>105690.527</v>
      </c>
    </row>
    <row r="16" spans="1:4" ht="16.5" customHeight="1">
      <c r="B16" s="34" t="s">
        <v>54</v>
      </c>
      <c r="C16" s="35"/>
      <c r="D16" s="11">
        <f>(1569.7*2.59*14)*0.9</f>
        <v>51225.589799999994</v>
      </c>
    </row>
    <row r="17" spans="2:4" ht="33.75" customHeight="1">
      <c r="B17" s="30" t="s">
        <v>60</v>
      </c>
      <c r="C17" s="14"/>
      <c r="D17" s="15">
        <f>D15+D16</f>
        <v>156916.11679999999</v>
      </c>
    </row>
    <row r="18" spans="2:4" ht="16.5" customHeight="1">
      <c r="B18" s="33" t="s">
        <v>53</v>
      </c>
      <c r="C18" s="33"/>
      <c r="D18" s="11">
        <f>Лист1!E6</f>
        <v>13057.748936950144</v>
      </c>
    </row>
    <row r="19" spans="2:4">
      <c r="B19" s="13"/>
      <c r="C19" s="13"/>
      <c r="D19" s="5"/>
    </row>
    <row r="20" spans="2:4">
      <c r="B20" s="13"/>
      <c r="C20" s="13"/>
      <c r="D20" s="5"/>
    </row>
    <row r="21" spans="2:4">
      <c r="B21" s="1" t="s">
        <v>55</v>
      </c>
      <c r="D21" s="29"/>
    </row>
    <row r="22" spans="2:4">
      <c r="B22" s="1" t="s">
        <v>56</v>
      </c>
      <c r="D22" s="29" t="s">
        <v>57</v>
      </c>
    </row>
    <row r="24" spans="2:4" ht="27" customHeight="1">
      <c r="B24" s="1" t="s">
        <v>58</v>
      </c>
    </row>
  </sheetData>
  <mergeCells count="4">
    <mergeCell ref="B1:C1"/>
    <mergeCell ref="B15:C15"/>
    <mergeCell ref="B16:C16"/>
    <mergeCell ref="B18:C18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11</vt:i4>
      </vt:variant>
    </vt:vector>
  </HeadingPairs>
  <TitlesOfParts>
    <vt:vector size="23" baseType="lpstr">
      <vt:lpstr>Пихтовая, д. 5</vt:lpstr>
      <vt:lpstr>Пихтовая, д. 4</vt:lpstr>
      <vt:lpstr>Пихтовая, д. 3</vt:lpstr>
      <vt:lpstr>Пихтовая, д. 2</vt:lpstr>
      <vt:lpstr>Пихтовая, д. 1</vt:lpstr>
      <vt:lpstr>Еловая, 6</vt:lpstr>
      <vt:lpstr>Еловая, 5</vt:lpstr>
      <vt:lpstr>Еловая, 4</vt:lpstr>
      <vt:lpstr>Еловая, 3</vt:lpstr>
      <vt:lpstr>Еловая, 2</vt:lpstr>
      <vt:lpstr>Еловая, 1</vt:lpstr>
      <vt:lpstr>Лист1</vt:lpstr>
      <vt:lpstr>'Еловая, 1'!Область_печати</vt:lpstr>
      <vt:lpstr>'Еловая, 2'!Область_печати</vt:lpstr>
      <vt:lpstr>'Еловая, 3'!Область_печати</vt:lpstr>
      <vt:lpstr>'Еловая, 4'!Область_печати</vt:lpstr>
      <vt:lpstr>'Еловая, 5'!Область_печати</vt:lpstr>
      <vt:lpstr>'Еловая, 6'!Область_печати</vt:lpstr>
      <vt:lpstr>'Пихтовая, д. 1'!Область_печати</vt:lpstr>
      <vt:lpstr>'Пихтовая, д. 2'!Область_печати</vt:lpstr>
      <vt:lpstr>'Пихтовая, д. 3'!Область_печати</vt:lpstr>
      <vt:lpstr>'Пихтовая, д. 4'!Область_печати</vt:lpstr>
      <vt:lpstr>'Пихтовая, д. 5'!Область_печати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2015-04-01T03:59:29Z</dcterms:modified>
</cp:coreProperties>
</file>