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 activeTab="1"/>
  </bookViews>
  <sheets>
    <sheet name="2011" sheetId="6" r:id="rId1"/>
    <sheet name="2010" sheetId="5" r:id="rId2"/>
  </sheets>
  <externalReferences>
    <externalReference r:id="rId3"/>
    <externalReference r:id="rId4"/>
  </externalReferences>
  <definedNames>
    <definedName name="_xlnm.Print_Area" localSheetId="1">'2010'!$A$2:$H$106</definedName>
    <definedName name="_xlnm.Print_Area" localSheetId="0">'2011'!$A$2:$G$105</definedName>
  </definedNames>
  <calcPr calcId="124519" refMode="R1C1"/>
</workbook>
</file>

<file path=xl/calcChain.xml><?xml version="1.0" encoding="utf-8"?>
<calcChain xmlns="http://schemas.openxmlformats.org/spreadsheetml/2006/main">
  <c r="C104" i="6"/>
  <c r="C102"/>
  <c r="C101"/>
  <c r="C103" s="1"/>
  <c r="E91"/>
  <c r="G84"/>
  <c r="C84" s="1"/>
  <c r="C83"/>
  <c r="F89" s="1"/>
  <c r="F92" s="1"/>
  <c r="C59"/>
  <c r="C53"/>
  <c r="C52"/>
  <c r="C51"/>
  <c r="C50"/>
  <c r="C49"/>
  <c r="C55" s="1"/>
  <c r="F91" s="1"/>
  <c r="C48"/>
  <c r="F47"/>
  <c r="D47" s="1"/>
  <c r="E33"/>
  <c r="C32"/>
  <c r="C31"/>
  <c r="C33" s="1"/>
  <c r="C21"/>
  <c r="C20"/>
  <c r="F20" s="1"/>
  <c r="D19"/>
  <c r="C19"/>
  <c r="C90" s="1"/>
  <c r="D18"/>
  <c r="C18"/>
  <c r="C89" s="1"/>
  <c r="C9"/>
  <c r="D32" s="1"/>
  <c r="C8"/>
  <c r="E90" i="5"/>
  <c r="D90"/>
  <c r="C90"/>
  <c r="E89"/>
  <c r="E103" s="1"/>
  <c r="F103" s="1"/>
  <c r="C89"/>
  <c r="E88"/>
  <c r="E91" s="1"/>
  <c r="C88"/>
  <c r="C91" s="1"/>
  <c r="D81"/>
  <c r="G80"/>
  <c r="C83" s="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C60"/>
  <c r="D60" s="1"/>
  <c r="C59"/>
  <c r="C82" s="1"/>
  <c r="F88" s="1"/>
  <c r="C58"/>
  <c r="C54"/>
  <c r="F90" s="1"/>
  <c r="F53"/>
  <c r="D53"/>
  <c r="F52"/>
  <c r="D52"/>
  <c r="F51"/>
  <c r="D51"/>
  <c r="G50"/>
  <c r="F50"/>
  <c r="D50" s="1"/>
  <c r="F49"/>
  <c r="D49" s="1"/>
  <c r="F48"/>
  <c r="D48" s="1"/>
  <c r="F47"/>
  <c r="D47" s="1"/>
  <c r="E40"/>
  <c r="E33"/>
  <c r="C33"/>
  <c r="D32"/>
  <c r="F32" s="1"/>
  <c r="D31"/>
  <c r="D33" s="1"/>
  <c r="E22"/>
  <c r="C22"/>
  <c r="F21"/>
  <c r="F20"/>
  <c r="F19"/>
  <c r="D19"/>
  <c r="D89" s="1"/>
  <c r="E100" s="1"/>
  <c r="F18"/>
  <c r="F22" s="1"/>
  <c r="D18"/>
  <c r="D88" s="1"/>
  <c r="D91" s="1"/>
  <c r="C85" i="6" l="1"/>
  <c r="F90"/>
  <c r="D102" s="1"/>
  <c r="F32"/>
  <c r="F102"/>
  <c r="D21"/>
  <c r="C22"/>
  <c r="D31"/>
  <c r="D33" s="1"/>
  <c r="D35" s="1"/>
  <c r="D36"/>
  <c r="D40"/>
  <c r="F48"/>
  <c r="D48" s="1"/>
  <c r="F50"/>
  <c r="D50" s="1"/>
  <c r="F51"/>
  <c r="D51" s="1"/>
  <c r="F53"/>
  <c r="D53" s="1"/>
  <c r="F54"/>
  <c r="D54" s="1"/>
  <c r="D90"/>
  <c r="D101" s="1"/>
  <c r="D103" s="1"/>
  <c r="F103" s="1"/>
  <c r="C91"/>
  <c r="C92" s="1"/>
  <c r="F18"/>
  <c r="D22"/>
  <c r="F31"/>
  <c r="F33" s="1"/>
  <c r="D37" s="1"/>
  <c r="F49"/>
  <c r="D49" s="1"/>
  <c r="F52"/>
  <c r="D52" s="1"/>
  <c r="F101"/>
  <c r="F100" i="5"/>
  <c r="C84"/>
  <c r="F89"/>
  <c r="E101" s="1"/>
  <c r="F101" s="1"/>
  <c r="F91"/>
  <c r="G89"/>
  <c r="D35"/>
  <c r="F31"/>
  <c r="F33" s="1"/>
  <c r="D37" s="1"/>
  <c r="D36"/>
  <c r="D40"/>
  <c r="D59"/>
  <c r="G88"/>
  <c r="G91" s="1"/>
  <c r="D22"/>
  <c r="D25" s="1"/>
  <c r="D55" i="6" l="1"/>
  <c r="E90"/>
  <c r="D104" s="1"/>
  <c r="F104" s="1"/>
  <c r="E40"/>
  <c r="G90"/>
  <c r="D89"/>
  <c r="D91"/>
  <c r="G50"/>
  <c r="E89"/>
  <c r="E92" s="1"/>
  <c r="E22"/>
  <c r="F21"/>
  <c r="F19"/>
  <c r="F22" s="1"/>
  <c r="D26" s="1"/>
  <c r="D26" i="5"/>
  <c r="E102"/>
  <c r="F102" s="1"/>
  <c r="D24"/>
  <c r="D25" i="6" l="1"/>
  <c r="D24"/>
  <c r="D92"/>
  <c r="G89"/>
  <c r="G92" s="1"/>
</calcChain>
</file>

<file path=xl/sharedStrings.xml><?xml version="1.0" encoding="utf-8"?>
<sst xmlns="http://schemas.openxmlformats.org/spreadsheetml/2006/main" count="218" uniqueCount="107">
  <si>
    <t>Отчет о выполнении Управляющей компанией ООО "Дом Сервис"</t>
  </si>
  <si>
    <t xml:space="preserve">договора управления многоквартирным домом  </t>
  </si>
  <si>
    <t>S жилая</t>
  </si>
  <si>
    <t>S нежилая</t>
  </si>
  <si>
    <t>кол-во этажей</t>
  </si>
  <si>
    <t>кол-во подъездов</t>
  </si>
  <si>
    <t>кол-во квартир</t>
  </si>
  <si>
    <t>ДОХОДЫ</t>
  </si>
  <si>
    <t xml:space="preserve"> ЖИЛЫЕ</t>
  </si>
  <si>
    <t>Наименование статей</t>
  </si>
  <si>
    <t>Содержание общего имущества дома</t>
  </si>
  <si>
    <t>Текущий ремонт общего имущества</t>
  </si>
  <si>
    <t>Мусоропровод</t>
  </si>
  <si>
    <t>Лифт</t>
  </si>
  <si>
    <t>итого</t>
  </si>
  <si>
    <t xml:space="preserve">Процент оплаты за год </t>
  </si>
  <si>
    <t>Процент оплаты за год  с учетом дебит. задолженности</t>
  </si>
  <si>
    <t>Задолженность на конец года, в месяцах</t>
  </si>
  <si>
    <t xml:space="preserve"> НЕЖИЛЫЕ</t>
  </si>
  <si>
    <t>по начислениям</t>
  </si>
  <si>
    <t>по факту</t>
  </si>
  <si>
    <t>РАСХОДЫ</t>
  </si>
  <si>
    <t>Статья расходов</t>
  </si>
  <si>
    <t>Сумма в год , руб.</t>
  </si>
  <si>
    <t>стоимость 1 м2 в месяц</t>
  </si>
  <si>
    <t xml:space="preserve">        2. Содержание, техобслуживание и ремонт общего имущества</t>
  </si>
  <si>
    <t>- вывоз ТБО</t>
  </si>
  <si>
    <t>- вывоз крупногабаритных ТБО, снега</t>
  </si>
  <si>
    <t>- сбор за загрязнение окружающей среды</t>
  </si>
  <si>
    <t>- аренда  помещений бухгалтерии и тех. участка</t>
  </si>
  <si>
    <t>- услуги связи, почты</t>
  </si>
  <si>
    <t>- информационные услуги (КонсультантПлюс, услуги паспортного стола)</t>
  </si>
  <si>
    <t>- канцелярские товары</t>
  </si>
  <si>
    <t>- расходные к орг.технике</t>
  </si>
  <si>
    <t>- услуги банка</t>
  </si>
  <si>
    <t>- комиссия за прием денежных средств</t>
  </si>
  <si>
    <t>-уборка придомовой территории</t>
  </si>
  <si>
    <t>-уборка подъездов</t>
  </si>
  <si>
    <t>- заработная плата, резерв на отпуск , налоги</t>
  </si>
  <si>
    <t>- материалы</t>
  </si>
  <si>
    <t>Сумма, руб.</t>
  </si>
  <si>
    <t>-инструмент, хоз. инвентарь</t>
  </si>
  <si>
    <t>ремонт внутридомовых инженерных систем</t>
  </si>
  <si>
    <t>-автотранспортные услуги</t>
  </si>
  <si>
    <t>- экспертиза, поверка, ремонт приборов учета</t>
  </si>
  <si>
    <t>-услуги по техническому обслуживанию ТП</t>
  </si>
  <si>
    <t>-э/э в местах общего пользования</t>
  </si>
  <si>
    <t>-услуги по техническому обслуживанию подстанции</t>
  </si>
  <si>
    <t>ИТОГО содержание</t>
  </si>
  <si>
    <t>- текущий ремонт общего имущества</t>
  </si>
  <si>
    <t>ИТОГО</t>
  </si>
  <si>
    <t>руб.</t>
  </si>
  <si>
    <t>Содержание общего имущества</t>
  </si>
  <si>
    <t>Итого</t>
  </si>
  <si>
    <t xml:space="preserve">  аварийная служба</t>
  </si>
  <si>
    <t xml:space="preserve"> сопровождение 1С</t>
  </si>
  <si>
    <t>задолженность населения на 01.01.2010 г.</t>
  </si>
  <si>
    <t>Задолженность на 01.01.2010</t>
  </si>
  <si>
    <t>начислено за   2010 г.</t>
  </si>
  <si>
    <t>оплачено за     2010 г.</t>
  </si>
  <si>
    <t>Задолженность  на 01.01.2011</t>
  </si>
  <si>
    <t>ВСЕГО ДОХОДОВ ЗА 2010 ГОД                                                   по содержанию , текущему  ремонту и лифту</t>
  </si>
  <si>
    <t>Исполнение сметы расходов за 2010 г.</t>
  </si>
  <si>
    <t>Текущий ремонт общего имущества за 2010 г.</t>
  </si>
  <si>
    <t>ВСЕГО РАСХОДОВ ЗА 2010 ГОД</t>
  </si>
  <si>
    <t>налог усн</t>
  </si>
  <si>
    <t xml:space="preserve"> начислено населению</t>
  </si>
  <si>
    <t>затрачено упр. компанией</t>
  </si>
  <si>
    <t>остаток</t>
  </si>
  <si>
    <t>оплачено населением</t>
  </si>
  <si>
    <t>начислено населению                      за 2010 г.</t>
  </si>
  <si>
    <t>оплачено населением                     за 2010 г.</t>
  </si>
  <si>
    <t>затрачено управляющей компанией за 2010 год</t>
  </si>
  <si>
    <t>задолженность населения на 01.01.2011 г.</t>
  </si>
  <si>
    <t>1. Техническое обслуживание и эксплуатация лифтов</t>
  </si>
  <si>
    <t>- заработная плата лифтеров, резерв на отпуск, ЕСН, ФСС-НС</t>
  </si>
  <si>
    <t>- страхование лифтов</t>
  </si>
  <si>
    <t>- техническое освидетельствование лифтов</t>
  </si>
  <si>
    <t>- техническое обслуживание и эксплуатация лифтов</t>
  </si>
  <si>
    <t>-ответственный за лифтовое хозяйство</t>
  </si>
  <si>
    <t>-услуги связи</t>
  </si>
  <si>
    <t>- электроэнергия</t>
  </si>
  <si>
    <t>ИТОГО:</t>
  </si>
  <si>
    <t>-удаление мусора, уборка камер, устранение засора</t>
  </si>
  <si>
    <t>-материалы</t>
  </si>
  <si>
    <t>ИТОГО мусоропровод</t>
  </si>
  <si>
    <t>0</t>
  </si>
  <si>
    <t>Задолженность на 01.01.2011</t>
  </si>
  <si>
    <t>начислено за   2011 г.</t>
  </si>
  <si>
    <t>оплачено за     2011 г.</t>
  </si>
  <si>
    <t>Задолженность  на 01.01.2012</t>
  </si>
  <si>
    <t>Исполнение сметы расходов за 2011 г.</t>
  </si>
  <si>
    <t>материальные расходы</t>
  </si>
  <si>
    <t>начислено населению                      за 2011 г.</t>
  </si>
  <si>
    <t>оплачено населением                     за 2011 г.</t>
  </si>
  <si>
    <t>затрачено управляющей компанией за 2011 год</t>
  </si>
  <si>
    <t>задолженность населения на 01.01.2012 г.</t>
  </si>
  <si>
    <t>аварийная служба</t>
  </si>
  <si>
    <t>ВСЕГО ДОХОДОВ ЗА 2011 ГОД                                                   по содержанию , текущему  ремонту и лифту</t>
  </si>
  <si>
    <t>Текущий ремонт общего имущества за 2011 г.</t>
  </si>
  <si>
    <t>ВСЕГО РАСХОДОВ ЗА 2011 ГОД</t>
  </si>
  <si>
    <t>по адресу : г. Иркутск,  бул.Рябикова д. 36/3 за 2010 год</t>
  </si>
  <si>
    <t>36/3</t>
  </si>
  <si>
    <t>установка двери</t>
  </si>
  <si>
    <t>по адресу : г. Иркутск,  бул.Рябикова д. 36/3 за 2011 год</t>
  </si>
  <si>
    <t>благоустройство</t>
  </si>
  <si>
    <t>Остаток на расчетном счете по текущему ремонту на 01.01.2012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</si>
</sst>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" fontId="0" fillId="0" borderId="1" xfId="0" applyNumberFormat="1" applyFont="1" applyBorder="1"/>
    <xf numFmtId="4" fontId="0" fillId="0" borderId="1" xfId="0" applyNumberFormat="1" applyFont="1" applyFill="1" applyBorder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2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4" fontId="0" fillId="0" borderId="1" xfId="0" applyNumberFormat="1" applyFill="1" applyBorder="1"/>
    <xf numFmtId="4" fontId="0" fillId="0" borderId="0" xfId="0" applyNumberFormat="1"/>
    <xf numFmtId="4" fontId="1" fillId="0" borderId="1" xfId="0" applyNumberFormat="1" applyFont="1" applyFill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1" fillId="0" borderId="0" xfId="0" applyNumberFormat="1" applyFon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wrapText="1"/>
    </xf>
    <xf numFmtId="0" fontId="2" fillId="0" borderId="0" xfId="0" applyFont="1"/>
    <xf numFmtId="49" fontId="0" fillId="0" borderId="1" xfId="0" applyNumberFormat="1" applyBorder="1" applyAlignment="1">
      <alignment wrapText="1"/>
    </xf>
    <xf numFmtId="0" fontId="2" fillId="2" borderId="0" xfId="0" applyFont="1" applyFill="1"/>
    <xf numFmtId="49" fontId="0" fillId="0" borderId="1" xfId="0" applyNumberFormat="1" applyBorder="1"/>
    <xf numFmtId="4" fontId="2" fillId="0" borderId="0" xfId="0" applyNumberFormat="1" applyFont="1"/>
    <xf numFmtId="49" fontId="5" fillId="0" borderId="1" xfId="0" applyNumberFormat="1" applyFont="1" applyBorder="1"/>
    <xf numFmtId="4" fontId="5" fillId="0" borderId="1" xfId="0" applyNumberFormat="1" applyFont="1" applyBorder="1"/>
    <xf numFmtId="4" fontId="0" fillId="2" borderId="1" xfId="0" applyNumberFormat="1" applyFill="1" applyBorder="1"/>
    <xf numFmtId="49" fontId="6" fillId="0" borderId="6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right" wrapText="1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1" fillId="0" borderId="5" xfId="0" applyFont="1" applyBorder="1" applyAlignment="1">
      <alignment wrapText="1"/>
    </xf>
    <xf numFmtId="4" fontId="1" fillId="0" borderId="6" xfId="0" applyNumberFormat="1" applyFont="1" applyBorder="1" applyAlignment="1">
      <alignment wrapText="1"/>
    </xf>
    <xf numFmtId="49" fontId="5" fillId="2" borderId="0" xfId="0" applyNumberFormat="1" applyFont="1" applyFill="1" applyBorder="1"/>
    <xf numFmtId="4" fontId="1" fillId="2" borderId="0" xfId="0" applyNumberFormat="1" applyFont="1" applyFill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0" fillId="0" borderId="0" xfId="0" applyNumberFormat="1" applyBorder="1"/>
    <xf numFmtId="0" fontId="0" fillId="0" borderId="0" xfId="0" applyBorder="1"/>
    <xf numFmtId="49" fontId="5" fillId="2" borderId="1" xfId="0" applyNumberFormat="1" applyFont="1" applyFill="1" applyBorder="1"/>
    <xf numFmtId="0" fontId="1" fillId="0" borderId="1" xfId="0" applyFont="1" applyBorder="1" applyAlignment="1">
      <alignment wrapText="1"/>
    </xf>
    <xf numFmtId="4" fontId="0" fillId="2" borderId="1" xfId="0" applyNumberFormat="1" applyFont="1" applyFill="1" applyBorder="1"/>
    <xf numFmtId="49" fontId="0" fillId="0" borderId="0" xfId="0" applyNumberFormat="1" applyBorder="1" applyAlignment="1">
      <alignment wrapText="1"/>
    </xf>
    <xf numFmtId="49" fontId="1" fillId="0" borderId="0" xfId="0" applyNumberFormat="1" applyFont="1" applyBorder="1"/>
    <xf numFmtId="49" fontId="0" fillId="0" borderId="0" xfId="0" applyNumberFormat="1" applyBorder="1"/>
    <xf numFmtId="4" fontId="0" fillId="0" borderId="0" xfId="0" applyNumberFormat="1" applyFont="1" applyFill="1" applyBorder="1"/>
    <xf numFmtId="49" fontId="5" fillId="0" borderId="0" xfId="0" applyNumberFormat="1" applyFont="1" applyBorder="1"/>
    <xf numFmtId="4" fontId="5" fillId="0" borderId="0" xfId="0" applyNumberFormat="1" applyFont="1" applyBorder="1"/>
    <xf numFmtId="4" fontId="0" fillId="2" borderId="0" xfId="0" applyNumberFormat="1" applyFill="1" applyBorder="1"/>
    <xf numFmtId="49" fontId="6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right" wrapText="1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1" fillId="0" borderId="0" xfId="0" applyFont="1" applyBorder="1"/>
    <xf numFmtId="4" fontId="1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3" fontId="1" fillId="0" borderId="1" xfId="0" applyNumberFormat="1" applyFont="1" applyBorder="1"/>
    <xf numFmtId="49" fontId="5" fillId="0" borderId="0" xfId="0" applyNumberFormat="1" applyFont="1" applyBorder="1" applyAlignment="1">
      <alignment horizontal="center" vertical="center" wrapText="1"/>
    </xf>
    <xf numFmtId="4" fontId="2" fillId="2" borderId="0" xfId="0" applyNumberFormat="1" applyFont="1" applyFill="1"/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6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0;&#1085;/&#1092;&#1080;&#1085;&#1087;&#1083;&#1072;&#1085;%20&#1085;&#1072;%202010%20&#1075;&#1086;&#1076;%20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0"/>
      <sheetName val="2011"/>
    </sheetNames>
    <sheetDataSet>
      <sheetData sheetId="0">
        <row r="8">
          <cell r="C8">
            <v>3797.7</v>
          </cell>
        </row>
        <row r="9">
          <cell r="C9">
            <v>231.9</v>
          </cell>
        </row>
        <row r="18">
          <cell r="F18">
            <v>87580.427819999983</v>
          </cell>
        </row>
        <row r="19">
          <cell r="F19">
            <v>129770.13326</v>
          </cell>
        </row>
        <row r="20">
          <cell r="F20">
            <v>0</v>
          </cell>
        </row>
        <row r="21">
          <cell r="F21">
            <v>0</v>
          </cell>
        </row>
        <row r="31">
          <cell r="F31">
            <v>9400.1315400000021</v>
          </cell>
        </row>
        <row r="32">
          <cell r="F32">
            <v>870.35521999999946</v>
          </cell>
        </row>
        <row r="100">
          <cell r="E100">
            <v>167485.48848</v>
          </cell>
        </row>
        <row r="101">
          <cell r="E101">
            <v>36845</v>
          </cell>
        </row>
        <row r="103">
          <cell r="E103">
            <v>36845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сполнение 2011"/>
      <sheetName val="CF 2010"/>
      <sheetName val="ДиК"/>
      <sheetName val="тариф на 2010"/>
      <sheetName val="исполнение п"/>
      <sheetName val="исполнение ф"/>
      <sheetName val="36-1"/>
      <sheetName val="36-2"/>
      <sheetName val="36-3"/>
      <sheetName val="36-4"/>
      <sheetName val="36-5"/>
      <sheetName val="36-6"/>
      <sheetName val="30-1"/>
      <sheetName val="30-2"/>
      <sheetName val="30-3"/>
      <sheetName val="30-4"/>
      <sheetName val="30-5"/>
      <sheetName val="30-6"/>
      <sheetName val="смета на 2011 "/>
      <sheetName val="CF 2011"/>
      <sheetName val="ДиК УК"/>
      <sheetName val="Лист1"/>
    </sheetNames>
    <sheetDataSet>
      <sheetData sheetId="0" refreshError="1">
        <row r="18">
          <cell r="B18">
            <v>1000</v>
          </cell>
          <cell r="D18">
            <v>1000</v>
          </cell>
        </row>
        <row r="19">
          <cell r="D19">
            <v>8000</v>
          </cell>
        </row>
        <row r="20">
          <cell r="D20">
            <v>109519.97</v>
          </cell>
        </row>
        <row r="21">
          <cell r="D21">
            <v>136.98167056573735</v>
          </cell>
        </row>
        <row r="22">
          <cell r="D22">
            <v>1719.569259581036</v>
          </cell>
        </row>
        <row r="23">
          <cell r="D23">
            <v>24480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I143"/>
  <sheetViews>
    <sheetView workbookViewId="0">
      <selection activeCell="B30" sqref="B30"/>
    </sheetView>
  </sheetViews>
  <sheetFormatPr defaultRowHeight="15"/>
  <cols>
    <col min="2" max="2" width="43.85546875" customWidth="1"/>
    <col min="3" max="3" width="17.28515625" customWidth="1"/>
    <col min="4" max="4" width="15.7109375" customWidth="1"/>
    <col min="5" max="5" width="16.5703125" customWidth="1"/>
    <col min="6" max="6" width="17" customWidth="1"/>
    <col min="7" max="7" width="15.42578125" customWidth="1"/>
    <col min="8" max="8" width="1.5703125" customWidth="1"/>
    <col min="9" max="9" width="10.42578125" customWidth="1"/>
  </cols>
  <sheetData>
    <row r="3" spans="2:6" ht="18.75">
      <c r="B3" s="79" t="s">
        <v>0</v>
      </c>
      <c r="C3" s="79"/>
      <c r="D3" s="79"/>
      <c r="E3" s="79"/>
      <c r="F3" s="79"/>
    </row>
    <row r="4" spans="2:6" ht="18.75">
      <c r="B4" s="79" t="s">
        <v>1</v>
      </c>
      <c r="C4" s="79"/>
      <c r="D4" s="79"/>
      <c r="E4" s="79"/>
      <c r="F4" s="79"/>
    </row>
    <row r="5" spans="2:6" ht="18.75">
      <c r="B5" s="79" t="s">
        <v>104</v>
      </c>
      <c r="C5" s="79"/>
      <c r="D5" s="79"/>
      <c r="E5" s="79"/>
      <c r="F5" s="79"/>
    </row>
    <row r="7" spans="2:6" ht="18.75">
      <c r="B7" s="1"/>
      <c r="C7" s="2" t="s">
        <v>102</v>
      </c>
    </row>
    <row r="8" spans="2:6">
      <c r="B8" s="3" t="s">
        <v>2</v>
      </c>
      <c r="C8" s="10">
        <f>'[1]2010'!C8</f>
        <v>3797.7</v>
      </c>
    </row>
    <row r="9" spans="2:6">
      <c r="B9" s="71" t="s">
        <v>3</v>
      </c>
      <c r="C9" s="10">
        <f>'[1]2010'!C9</f>
        <v>231.9</v>
      </c>
    </row>
    <row r="10" spans="2:6">
      <c r="B10" s="3" t="s">
        <v>4</v>
      </c>
      <c r="C10" s="37"/>
    </row>
    <row r="11" spans="2:6">
      <c r="B11" s="3" t="s">
        <v>5</v>
      </c>
      <c r="C11" s="37"/>
    </row>
    <row r="12" spans="2:6">
      <c r="B12" s="3" t="s">
        <v>6</v>
      </c>
      <c r="C12" s="37"/>
    </row>
    <row r="14" spans="2:6" ht="18.75">
      <c r="B14" s="80" t="s">
        <v>7</v>
      </c>
      <c r="C14" s="81"/>
      <c r="D14" s="81"/>
      <c r="E14" s="81"/>
      <c r="F14" s="81"/>
    </row>
    <row r="16" spans="2:6">
      <c r="B16" s="4" t="s">
        <v>8</v>
      </c>
      <c r="C16" s="4"/>
    </row>
    <row r="17" spans="2:7" ht="30">
      <c r="B17" s="5" t="s">
        <v>9</v>
      </c>
      <c r="C17" s="6" t="s">
        <v>87</v>
      </c>
      <c r="D17" s="6" t="s">
        <v>88</v>
      </c>
      <c r="E17" s="6" t="s">
        <v>89</v>
      </c>
      <c r="F17" s="7" t="s">
        <v>90</v>
      </c>
    </row>
    <row r="18" spans="2:7">
      <c r="B18" s="3" t="s">
        <v>10</v>
      </c>
      <c r="C18" s="8">
        <f>'[1]2010'!F18</f>
        <v>87580.427819999983</v>
      </c>
      <c r="D18" s="10">
        <f>C8*10.06*12</f>
        <v>458458.34400000004</v>
      </c>
      <c r="E18" s="8">
        <v>512559.73665699631</v>
      </c>
      <c r="F18" s="9">
        <f>C18+D18-E18</f>
        <v>33479.035163003718</v>
      </c>
    </row>
    <row r="19" spans="2:7">
      <c r="B19" s="3" t="s">
        <v>11</v>
      </c>
      <c r="C19" s="8">
        <f>'[1]2010'!F19</f>
        <v>129770.13326</v>
      </c>
      <c r="D19" s="10">
        <f>C8*3.58*12</f>
        <v>163149.19199999998</v>
      </c>
      <c r="E19" s="8">
        <v>112769.00332326503</v>
      </c>
      <c r="F19" s="9">
        <f t="shared" ref="F19:F21" si="0">C19+D19-E19</f>
        <v>180150.32193673492</v>
      </c>
    </row>
    <row r="20" spans="2:7">
      <c r="B20" s="3" t="s">
        <v>12</v>
      </c>
      <c r="C20" s="8">
        <f>'[1]2010'!F20</f>
        <v>0</v>
      </c>
      <c r="D20" s="10">
        <v>0</v>
      </c>
      <c r="E20" s="8">
        <v>0</v>
      </c>
      <c r="F20" s="9">
        <f t="shared" si="0"/>
        <v>0</v>
      </c>
    </row>
    <row r="21" spans="2:7">
      <c r="B21" s="3" t="s">
        <v>13</v>
      </c>
      <c r="C21" s="8">
        <f>'[1]2010'!F21</f>
        <v>0</v>
      </c>
      <c r="D21" s="10">
        <f>C8*3.39*12</f>
        <v>154490.43599999999</v>
      </c>
      <c r="E21" s="8">
        <v>154490.44</v>
      </c>
      <c r="F21" s="9">
        <f t="shared" si="0"/>
        <v>-4.0000000153668225E-3</v>
      </c>
    </row>
    <row r="22" spans="2:7">
      <c r="B22" s="5" t="s">
        <v>14</v>
      </c>
      <c r="C22" s="11">
        <f>SUM(C18:C21)</f>
        <v>217350.56107999998</v>
      </c>
      <c r="D22" s="11">
        <f>SUM(D18:D21)</f>
        <v>776097.97200000007</v>
      </c>
      <c r="E22" s="11">
        <f>SUM(E18:E21)</f>
        <v>779819.17998026125</v>
      </c>
      <c r="F22" s="11">
        <f>SUM(F18:F21)</f>
        <v>213629.35309973863</v>
      </c>
      <c r="G22" s="16"/>
    </row>
    <row r="23" spans="2:7">
      <c r="D23" s="12"/>
    </row>
    <row r="24" spans="2:7">
      <c r="B24" s="4" t="s">
        <v>15</v>
      </c>
      <c r="C24" s="4"/>
      <c r="D24" s="13">
        <f>E22/D22*100</f>
        <v>100.47947657570495</v>
      </c>
    </row>
    <row r="25" spans="2:7">
      <c r="B25" s="4" t="s">
        <v>16</v>
      </c>
      <c r="C25" s="4"/>
      <c r="D25" s="13">
        <f>E22/(D22+C22)*100</f>
        <v>78.49618314524848</v>
      </c>
    </row>
    <row r="26" spans="2:7">
      <c r="B26" s="14" t="s">
        <v>17</v>
      </c>
      <c r="D26" s="13">
        <f>F22/(D22/12)</f>
        <v>3.3031296687847336</v>
      </c>
    </row>
    <row r="27" spans="2:7">
      <c r="B27" s="14"/>
      <c r="D27" s="13"/>
    </row>
    <row r="28" spans="2:7">
      <c r="B28" s="14"/>
      <c r="D28" s="13"/>
    </row>
    <row r="29" spans="2:7">
      <c r="B29" s="4" t="s">
        <v>18</v>
      </c>
      <c r="C29" s="4"/>
    </row>
    <row r="30" spans="2:7" ht="30">
      <c r="B30" s="5" t="s">
        <v>9</v>
      </c>
      <c r="C30" s="6" t="s">
        <v>87</v>
      </c>
      <c r="D30" s="6" t="s">
        <v>88</v>
      </c>
      <c r="E30" s="6" t="s">
        <v>89</v>
      </c>
      <c r="F30" s="7" t="s">
        <v>90</v>
      </c>
    </row>
    <row r="31" spans="2:7">
      <c r="B31" s="3" t="s">
        <v>10</v>
      </c>
      <c r="C31" s="8">
        <f>'[1]2010'!F31</f>
        <v>9400.1315400000021</v>
      </c>
      <c r="D31" s="10">
        <f>C9*12*10.06</f>
        <v>27994.968000000004</v>
      </c>
      <c r="E31" s="8">
        <v>35570.75</v>
      </c>
      <c r="F31" s="15">
        <f>C31+D31-E31</f>
        <v>1824.3495400000102</v>
      </c>
    </row>
    <row r="32" spans="2:7">
      <c r="B32" s="3" t="s">
        <v>11</v>
      </c>
      <c r="C32" s="8">
        <f>'[1]2010'!F32</f>
        <v>870.35521999999946</v>
      </c>
      <c r="D32" s="10">
        <f>C9*12*3.58</f>
        <v>9962.4240000000009</v>
      </c>
      <c r="E32" s="8">
        <v>0</v>
      </c>
      <c r="F32" s="15">
        <f>C32+D32-E32</f>
        <v>10832.77922</v>
      </c>
    </row>
    <row r="33" spans="2:7">
      <c r="B33" s="5" t="s">
        <v>14</v>
      </c>
      <c r="C33" s="11">
        <f>SUM(C31:C32)</f>
        <v>10270.486760000002</v>
      </c>
      <c r="D33" s="11">
        <f>SUM(D31:D32)</f>
        <v>37957.392000000007</v>
      </c>
      <c r="E33" s="11">
        <f>SUM(E31:E32)</f>
        <v>35570.75</v>
      </c>
      <c r="F33" s="11">
        <f>SUM(F31:F32)</f>
        <v>12657.128760000011</v>
      </c>
      <c r="G33" s="16"/>
    </row>
    <row r="34" spans="2:7">
      <c r="D34" s="12"/>
      <c r="F34" s="16"/>
    </row>
    <row r="35" spans="2:7">
      <c r="B35" s="4" t="s">
        <v>15</v>
      </c>
      <c r="C35" s="4"/>
      <c r="D35" s="13">
        <f>E33/D33*100</f>
        <v>93.712313006120112</v>
      </c>
    </row>
    <row r="36" spans="2:7">
      <c r="B36" s="4" t="s">
        <v>16</v>
      </c>
      <c r="C36" s="4"/>
      <c r="D36" s="13">
        <f>E33/(D33+C33)*100</f>
        <v>73.755576472714836</v>
      </c>
    </row>
    <row r="37" spans="2:7">
      <c r="B37" s="14" t="s">
        <v>17</v>
      </c>
      <c r="D37" s="13">
        <f>F33/(D33/12)</f>
        <v>4.0014747356720424</v>
      </c>
    </row>
    <row r="38" spans="2:7">
      <c r="B38" s="14"/>
      <c r="D38" s="13"/>
    </row>
    <row r="39" spans="2:7" ht="15" customHeight="1">
      <c r="B39" s="82" t="s">
        <v>98</v>
      </c>
      <c r="C39" s="84"/>
      <c r="D39" s="17" t="s">
        <v>19</v>
      </c>
      <c r="E39" s="72" t="s">
        <v>20</v>
      </c>
    </row>
    <row r="40" spans="2:7">
      <c r="B40" s="83"/>
      <c r="C40" s="85"/>
      <c r="D40" s="17">
        <f>D19+D20+D31+D32+D18+D21</f>
        <v>814055.36400000006</v>
      </c>
      <c r="E40" s="11">
        <f>E19+E20+E31+E32+E18+E21</f>
        <v>815389.92998026125</v>
      </c>
    </row>
    <row r="41" spans="2:7">
      <c r="B41" s="18"/>
      <c r="C41" s="19"/>
      <c r="D41" s="13"/>
      <c r="E41" s="20"/>
    </row>
    <row r="42" spans="2:7" ht="18.75">
      <c r="B42" s="86" t="s">
        <v>21</v>
      </c>
      <c r="C42" s="86"/>
      <c r="D42" s="13"/>
    </row>
    <row r="43" spans="2:7" ht="18.75">
      <c r="B43" s="79" t="s">
        <v>91</v>
      </c>
      <c r="C43" s="79"/>
      <c r="D43" s="13"/>
    </row>
    <row r="44" spans="2:7">
      <c r="B44" s="14"/>
      <c r="D44" s="13"/>
    </row>
    <row r="45" spans="2:7" ht="30">
      <c r="B45" s="21" t="s">
        <v>22</v>
      </c>
      <c r="C45" s="21" t="s">
        <v>23</v>
      </c>
      <c r="D45" s="22" t="s">
        <v>24</v>
      </c>
    </row>
    <row r="46" spans="2:7" ht="15" customHeight="1">
      <c r="B46" s="87" t="s">
        <v>74</v>
      </c>
      <c r="C46" s="88"/>
      <c r="D46" s="89"/>
      <c r="G46" s="23"/>
    </row>
    <row r="47" spans="2:7" ht="30" customHeight="1">
      <c r="B47" s="24" t="s">
        <v>75</v>
      </c>
      <c r="C47" s="10">
        <v>3633.92</v>
      </c>
      <c r="D47" s="9">
        <f>C47/F47/12</f>
        <v>7.9739491446577312E-2</v>
      </c>
      <c r="F47" s="25">
        <f>$C$8</f>
        <v>3797.7</v>
      </c>
      <c r="G47" s="23"/>
    </row>
    <row r="48" spans="2:7">
      <c r="B48" s="26" t="s">
        <v>76</v>
      </c>
      <c r="C48" s="10">
        <f>'[2]исполнение 2011'!D18</f>
        <v>1000</v>
      </c>
      <c r="D48" s="9">
        <f>C48/F48/12</f>
        <v>2.1943105914983631E-2</v>
      </c>
      <c r="F48" s="25">
        <f t="shared" ref="F48:F54" si="1">$C$8</f>
        <v>3797.7</v>
      </c>
      <c r="G48" s="23"/>
    </row>
    <row r="49" spans="2:7">
      <c r="B49" s="26" t="s">
        <v>77</v>
      </c>
      <c r="C49" s="10">
        <f>'[2]исполнение 2011'!D19</f>
        <v>8000</v>
      </c>
      <c r="D49" s="9">
        <f t="shared" ref="D49:D54" si="2">C49/F49/12</f>
        <v>0.17554484731986905</v>
      </c>
      <c r="F49" s="25">
        <f t="shared" si="1"/>
        <v>3797.7</v>
      </c>
      <c r="G49" s="23"/>
    </row>
    <row r="50" spans="2:7" ht="33" customHeight="1">
      <c r="B50" s="24" t="s">
        <v>78</v>
      </c>
      <c r="C50" s="10">
        <f>'[2]исполнение 2011'!D20</f>
        <v>109519.97</v>
      </c>
      <c r="D50" s="9">
        <f t="shared" si="2"/>
        <v>2.4032083015158299</v>
      </c>
      <c r="F50" s="25">
        <f t="shared" si="1"/>
        <v>3797.7</v>
      </c>
      <c r="G50" s="27">
        <f>D21</f>
        <v>154490.43599999999</v>
      </c>
    </row>
    <row r="51" spans="2:7" ht="24.75" customHeight="1">
      <c r="B51" s="26" t="s">
        <v>80</v>
      </c>
      <c r="C51" s="10">
        <f>'[2]исполнение 2011'!D21</f>
        <v>136.98167056573735</v>
      </c>
      <c r="D51" s="9">
        <f t="shared" si="2"/>
        <v>3.0058033056353703E-3</v>
      </c>
      <c r="F51" s="25">
        <f t="shared" si="1"/>
        <v>3797.7</v>
      </c>
      <c r="G51" s="23"/>
    </row>
    <row r="52" spans="2:7">
      <c r="B52" s="3" t="s">
        <v>92</v>
      </c>
      <c r="C52" s="10">
        <f>'[2]исполнение 2011'!D22</f>
        <v>1719.569259581036</v>
      </c>
      <c r="D52" s="9">
        <f t="shared" si="2"/>
        <v>3.7732690391136657E-2</v>
      </c>
      <c r="F52" s="25">
        <f t="shared" si="1"/>
        <v>3797.7</v>
      </c>
      <c r="G52" s="23"/>
    </row>
    <row r="53" spans="2:7">
      <c r="B53" s="26" t="s">
        <v>81</v>
      </c>
      <c r="C53" s="10">
        <f>'[2]исполнение 2011'!D23</f>
        <v>24480</v>
      </c>
      <c r="D53" s="9">
        <f t="shared" si="2"/>
        <v>0.5371672327987993</v>
      </c>
      <c r="F53" s="25">
        <f t="shared" si="1"/>
        <v>3797.7</v>
      </c>
      <c r="G53" s="23"/>
    </row>
    <row r="54" spans="2:7">
      <c r="B54" s="24" t="s">
        <v>79</v>
      </c>
      <c r="C54" s="10">
        <v>6000</v>
      </c>
      <c r="D54" s="9">
        <f t="shared" si="2"/>
        <v>0.13165863548990178</v>
      </c>
      <c r="F54" s="25">
        <f t="shared" si="1"/>
        <v>3797.7</v>
      </c>
      <c r="G54" s="23"/>
    </row>
    <row r="55" spans="2:7">
      <c r="B55" s="28" t="s">
        <v>82</v>
      </c>
      <c r="C55" s="29">
        <f>SUM(C47:C54)</f>
        <v>154490.44093014678</v>
      </c>
      <c r="D55" s="29">
        <f>SUM(D47:D54)</f>
        <v>3.3900001081827331</v>
      </c>
      <c r="F55" s="25"/>
      <c r="G55" s="23"/>
    </row>
    <row r="56" spans="2:7" ht="31.5" customHeight="1">
      <c r="B56" s="74" t="s">
        <v>25</v>
      </c>
      <c r="C56" s="75"/>
      <c r="D56" s="75"/>
      <c r="E56" s="16"/>
      <c r="G56" s="23"/>
    </row>
    <row r="57" spans="2:7" ht="30.75" customHeight="1">
      <c r="B57" s="32" t="s">
        <v>83</v>
      </c>
      <c r="C57" s="30">
        <v>0</v>
      </c>
      <c r="D57" s="31" t="s">
        <v>86</v>
      </c>
      <c r="E57" s="27"/>
      <c r="F57" s="23">
        <v>1891.2</v>
      </c>
      <c r="G57" s="23"/>
    </row>
    <row r="58" spans="2:7" ht="24.75" customHeight="1">
      <c r="B58" s="32" t="s">
        <v>84</v>
      </c>
      <c r="C58" s="30">
        <v>0</v>
      </c>
      <c r="D58" s="31" t="s">
        <v>86</v>
      </c>
      <c r="E58" s="27"/>
      <c r="F58" s="23">
        <v>1891.2</v>
      </c>
      <c r="G58" s="23"/>
    </row>
    <row r="59" spans="2:7" ht="21" customHeight="1">
      <c r="B59" s="33" t="s">
        <v>85</v>
      </c>
      <c r="C59" s="29">
        <f>C57+C58</f>
        <v>0</v>
      </c>
      <c r="D59" s="34" t="s">
        <v>86</v>
      </c>
      <c r="E59" s="27"/>
      <c r="F59" s="23"/>
      <c r="G59" s="23"/>
    </row>
    <row r="60" spans="2:7">
      <c r="B60" s="35" t="s">
        <v>26</v>
      </c>
      <c r="C60" s="30">
        <v>49918.020947499943</v>
      </c>
      <c r="D60" s="30">
        <v>1.0323196046650607</v>
      </c>
      <c r="E60" s="27"/>
      <c r="F60" s="27"/>
      <c r="G60" s="23">
        <v>2226.6999999999998</v>
      </c>
    </row>
    <row r="61" spans="2:7">
      <c r="B61" s="35" t="s">
        <v>27</v>
      </c>
      <c r="C61" s="30">
        <v>10946.232275122693</v>
      </c>
      <c r="D61" s="30">
        <v>0.22637135768485483</v>
      </c>
      <c r="E61" s="23"/>
      <c r="F61" s="27"/>
      <c r="G61" s="23">
        <v>2226.6999999999998</v>
      </c>
    </row>
    <row r="62" spans="2:7">
      <c r="B62" s="35" t="s">
        <v>28</v>
      </c>
      <c r="C62" s="30">
        <v>0</v>
      </c>
      <c r="D62" s="30">
        <v>0</v>
      </c>
      <c r="E62" s="27"/>
      <c r="F62" s="23"/>
      <c r="G62" s="23">
        <v>2226.6999999999998</v>
      </c>
    </row>
    <row r="63" spans="2:7" ht="29.25" customHeight="1">
      <c r="B63" s="36" t="s">
        <v>29</v>
      </c>
      <c r="C63" s="30">
        <v>6357.7412094934953</v>
      </c>
      <c r="D63" s="30">
        <v>0.13147998993889995</v>
      </c>
      <c r="E63" s="23"/>
      <c r="F63" s="23"/>
      <c r="G63" s="23">
        <v>2226.6999999999998</v>
      </c>
    </row>
    <row r="64" spans="2:7">
      <c r="B64" s="35" t="s">
        <v>30</v>
      </c>
      <c r="C64" s="30">
        <v>3534.2044035989074</v>
      </c>
      <c r="D64" s="30">
        <v>7.3088404217104011E-2</v>
      </c>
      <c r="E64" s="23"/>
      <c r="F64" s="23"/>
      <c r="G64" s="23">
        <v>2226.6999999999998</v>
      </c>
    </row>
    <row r="65" spans="2:7" ht="31.5" customHeight="1">
      <c r="B65" s="36" t="s">
        <v>31</v>
      </c>
      <c r="C65" s="30">
        <v>4114.945596952457</v>
      </c>
      <c r="D65" s="30">
        <v>8.5098305806871999E-2</v>
      </c>
      <c r="E65" s="23"/>
      <c r="F65" s="23"/>
      <c r="G65" s="23">
        <v>2226.6999999999998</v>
      </c>
    </row>
    <row r="66" spans="2:7">
      <c r="B66" s="35" t="s">
        <v>32</v>
      </c>
      <c r="C66" s="30">
        <v>957.62861792937531</v>
      </c>
      <c r="D66" s="30">
        <v>1.980404626450465E-2</v>
      </c>
      <c r="E66" s="23"/>
      <c r="F66" s="23"/>
      <c r="G66" s="23">
        <v>2226.6999999999998</v>
      </c>
    </row>
    <row r="67" spans="2:7">
      <c r="B67" s="35" t="s">
        <v>33</v>
      </c>
      <c r="C67" s="30">
        <v>751.5672088418836</v>
      </c>
      <c r="D67" s="30">
        <v>1.5542634687518273E-2</v>
      </c>
      <c r="E67" s="23"/>
      <c r="F67" s="23"/>
      <c r="G67" s="23">
        <v>2226.6999999999998</v>
      </c>
    </row>
    <row r="68" spans="2:7">
      <c r="B68" s="35" t="s">
        <v>34</v>
      </c>
      <c r="C68" s="30">
        <v>1748.3380165910628</v>
      </c>
      <c r="D68" s="30">
        <v>3.615615314570228E-2</v>
      </c>
      <c r="E68" s="23"/>
      <c r="F68" s="23"/>
      <c r="G68" s="23">
        <v>2226.6999999999998</v>
      </c>
    </row>
    <row r="69" spans="2:7">
      <c r="B69" s="35" t="s">
        <v>35</v>
      </c>
      <c r="C69" s="30">
        <v>46901.865600000005</v>
      </c>
      <c r="D69" s="30">
        <v>0.96994460988683751</v>
      </c>
      <c r="G69" s="23">
        <v>2226.6999999999998</v>
      </c>
    </row>
    <row r="70" spans="2:7">
      <c r="B70" s="35" t="s">
        <v>36</v>
      </c>
      <c r="C70" s="30">
        <v>43256.58052481935</v>
      </c>
      <c r="D70" s="30">
        <v>0.89455902415498956</v>
      </c>
      <c r="G70" s="23">
        <v>2226.6999999999998</v>
      </c>
    </row>
    <row r="71" spans="2:7">
      <c r="B71" s="35" t="s">
        <v>37</v>
      </c>
      <c r="C71" s="30">
        <v>55256.58052481935</v>
      </c>
      <c r="D71" s="30">
        <v>1.1427226135931472</v>
      </c>
      <c r="E71" s="92"/>
      <c r="F71" s="93"/>
      <c r="G71" s="93"/>
    </row>
    <row r="72" spans="2:7">
      <c r="B72" s="36" t="s">
        <v>43</v>
      </c>
      <c r="C72" s="30">
        <v>912.18602292689104</v>
      </c>
      <c r="D72" s="30">
        <v>1.8864279807071237E-2</v>
      </c>
      <c r="E72" s="76"/>
      <c r="F72" s="77"/>
      <c r="G72" s="77"/>
    </row>
    <row r="73" spans="2:7" ht="31.5" customHeight="1">
      <c r="B73" s="36" t="s">
        <v>38</v>
      </c>
      <c r="C73" s="30">
        <v>144360.82</v>
      </c>
      <c r="D73" s="30">
        <v>2.985424938786315</v>
      </c>
      <c r="E73" s="92" t="s">
        <v>99</v>
      </c>
      <c r="F73" s="93"/>
      <c r="G73" s="93"/>
    </row>
    <row r="74" spans="2:7" ht="15" customHeight="1">
      <c r="B74" s="35" t="s">
        <v>39</v>
      </c>
      <c r="C74" s="30">
        <v>35352.465000000004</v>
      </c>
      <c r="D74" s="30">
        <v>0.73109955082390321</v>
      </c>
      <c r="E74" s="103" t="s">
        <v>22</v>
      </c>
      <c r="F74" s="104"/>
      <c r="G74" s="21" t="s">
        <v>40</v>
      </c>
    </row>
    <row r="75" spans="2:7" ht="15" customHeight="1">
      <c r="B75" s="35" t="s">
        <v>41</v>
      </c>
      <c r="C75" s="30">
        <v>16455.600000000002</v>
      </c>
      <c r="D75" s="30">
        <v>0.34030673019654561</v>
      </c>
      <c r="E75" s="105" t="s">
        <v>42</v>
      </c>
      <c r="F75" s="105"/>
      <c r="G75" s="108">
        <v>19738</v>
      </c>
    </row>
    <row r="76" spans="2:7" ht="28.5" customHeight="1">
      <c r="B76" s="35" t="s">
        <v>44</v>
      </c>
      <c r="C76" s="30">
        <v>0</v>
      </c>
      <c r="D76" s="30">
        <v>0</v>
      </c>
      <c r="E76" s="105"/>
      <c r="F76" s="105"/>
      <c r="G76" s="108"/>
    </row>
    <row r="77" spans="2:7" ht="30" customHeight="1">
      <c r="B77" s="36" t="s">
        <v>45</v>
      </c>
      <c r="C77" s="30">
        <v>12000</v>
      </c>
      <c r="D77" s="30">
        <v>0.24816358943815764</v>
      </c>
      <c r="E77" s="105" t="s">
        <v>105</v>
      </c>
      <c r="F77" s="105"/>
      <c r="G77" s="108">
        <v>3031</v>
      </c>
    </row>
    <row r="78" spans="2:7" ht="15" customHeight="1">
      <c r="B78" s="24" t="s">
        <v>46</v>
      </c>
      <c r="C78" s="30"/>
      <c r="D78" s="30">
        <v>0</v>
      </c>
      <c r="E78" s="105"/>
      <c r="F78" s="105"/>
      <c r="G78" s="108"/>
    </row>
    <row r="79" spans="2:7" ht="29.25" customHeight="1">
      <c r="B79" s="36" t="s">
        <v>47</v>
      </c>
      <c r="C79" s="30">
        <v>6000</v>
      </c>
      <c r="D79" s="30">
        <v>0.12408179471907882</v>
      </c>
      <c r="E79" s="94"/>
      <c r="F79" s="94"/>
      <c r="G79" s="78"/>
    </row>
    <row r="80" spans="2:7" ht="29.25" customHeight="1">
      <c r="B80" s="36" t="s">
        <v>97</v>
      </c>
      <c r="C80" s="30">
        <v>18374.976000000002</v>
      </c>
      <c r="D80" s="30">
        <v>0.38000000000000006</v>
      </c>
      <c r="E80" s="99"/>
      <c r="F80" s="100"/>
      <c r="G80" s="78"/>
    </row>
    <row r="81" spans="2:9" ht="21.75" customHeight="1">
      <c r="B81" s="36" t="s">
        <v>55</v>
      </c>
      <c r="C81" s="30">
        <v>5802.6239999999998</v>
      </c>
      <c r="D81" s="30">
        <v>0.12</v>
      </c>
      <c r="E81" s="94"/>
      <c r="F81" s="94"/>
      <c r="G81" s="78"/>
    </row>
    <row r="82" spans="2:9" ht="23.25" customHeight="1">
      <c r="B82" s="36" t="s">
        <v>65</v>
      </c>
      <c r="C82" s="30">
        <v>23450.932800000002</v>
      </c>
      <c r="D82" s="30">
        <v>0.48497230494341875</v>
      </c>
      <c r="E82" s="95"/>
      <c r="F82" s="96"/>
      <c r="G82" s="78"/>
    </row>
    <row r="83" spans="2:9">
      <c r="B83" s="5" t="s">
        <v>48</v>
      </c>
      <c r="C83" s="38">
        <f>SUM(C60:C82)</f>
        <v>486453.30874859547</v>
      </c>
      <c r="D83" s="38"/>
      <c r="E83" s="99"/>
      <c r="F83" s="100"/>
      <c r="G83" s="66"/>
    </row>
    <row r="84" spans="2:9">
      <c r="B84" s="26" t="s">
        <v>49</v>
      </c>
      <c r="C84" s="38">
        <f>G84</f>
        <v>22769</v>
      </c>
      <c r="D84" s="3"/>
      <c r="E84" s="39" t="s">
        <v>14</v>
      </c>
      <c r="F84" s="40"/>
      <c r="G84" s="78">
        <f>G75+G77</f>
        <v>22769</v>
      </c>
    </row>
    <row r="85" spans="2:9">
      <c r="B85" s="41" t="s">
        <v>100</v>
      </c>
      <c r="C85" s="42">
        <f>C84+C83+C59+C55</f>
        <v>663712.74967874226</v>
      </c>
      <c r="E85" s="43"/>
      <c r="F85" s="44"/>
    </row>
    <row r="86" spans="2:9">
      <c r="B86" s="45"/>
      <c r="C86" s="46"/>
      <c r="D86" s="46"/>
    </row>
    <row r="87" spans="2:9">
      <c r="B87" s="41"/>
      <c r="C87" s="46"/>
      <c r="G87" t="s">
        <v>51</v>
      </c>
    </row>
    <row r="88" spans="2:9" ht="60">
      <c r="B88" s="47"/>
      <c r="C88" s="48" t="s">
        <v>73</v>
      </c>
      <c r="D88" s="6" t="s">
        <v>93</v>
      </c>
      <c r="E88" s="6" t="s">
        <v>94</v>
      </c>
      <c r="F88" s="6" t="s">
        <v>95</v>
      </c>
      <c r="G88" s="48" t="s">
        <v>96</v>
      </c>
    </row>
    <row r="89" spans="2:9">
      <c r="B89" s="47" t="s">
        <v>52</v>
      </c>
      <c r="C89" s="49">
        <f>C18+C20+C31</f>
        <v>96980.559359999985</v>
      </c>
      <c r="D89" s="49">
        <f>D18+D20+D31</f>
        <v>486453.31200000003</v>
      </c>
      <c r="E89" s="49">
        <f>E18+E20+E31</f>
        <v>548130.48665699631</v>
      </c>
      <c r="F89" s="49">
        <f>C83+C59</f>
        <v>486453.30874859547</v>
      </c>
      <c r="G89" s="10">
        <f>C89+D89-E89</f>
        <v>35303.384703003685</v>
      </c>
      <c r="I89" s="16"/>
    </row>
    <row r="90" spans="2:9">
      <c r="B90" s="47" t="s">
        <v>11</v>
      </c>
      <c r="C90" s="49">
        <f>C19+C32</f>
        <v>130640.48848</v>
      </c>
      <c r="D90" s="49">
        <f>D19+D32</f>
        <v>173111.61599999998</v>
      </c>
      <c r="E90" s="49">
        <f>E19+E32</f>
        <v>112769.00332326503</v>
      </c>
      <c r="F90" s="49">
        <f>C84</f>
        <v>22769</v>
      </c>
      <c r="G90" s="10">
        <f>C90+D90-E90</f>
        <v>190983.10115673495</v>
      </c>
      <c r="I90" s="16"/>
    </row>
    <row r="91" spans="2:9">
      <c r="B91" s="47" t="s">
        <v>13</v>
      </c>
      <c r="C91" s="49">
        <f>C21</f>
        <v>0</v>
      </c>
      <c r="D91" s="49">
        <f>D21</f>
        <v>154490.43599999999</v>
      </c>
      <c r="E91" s="49">
        <f>E21</f>
        <v>154490.44</v>
      </c>
      <c r="F91" s="49">
        <f>C55</f>
        <v>154490.44093014678</v>
      </c>
      <c r="G91" s="10">
        <v>0</v>
      </c>
      <c r="I91" s="16"/>
    </row>
    <row r="92" spans="2:9">
      <c r="B92" s="47" t="s">
        <v>53</v>
      </c>
      <c r="C92" s="38">
        <f>SUM(C89:C91)</f>
        <v>227621.04783999998</v>
      </c>
      <c r="D92" s="38">
        <f>SUM(D89:D91)</f>
        <v>814055.36400000006</v>
      </c>
      <c r="E92" s="11">
        <f>SUM(E89:E91)</f>
        <v>815389.92998026125</v>
      </c>
      <c r="F92" s="11">
        <f>SUM(F89:F91)</f>
        <v>663712.74967874226</v>
      </c>
      <c r="G92" s="11">
        <f>SUM(G89:G91)</f>
        <v>226286.48585973863</v>
      </c>
    </row>
    <row r="93" spans="2:9">
      <c r="B93" s="41"/>
      <c r="C93" s="42"/>
      <c r="D93" s="42"/>
      <c r="E93" s="20"/>
      <c r="F93" s="20"/>
      <c r="G93" s="20"/>
    </row>
    <row r="94" spans="2:9">
      <c r="B94" s="41"/>
      <c r="C94" s="20"/>
    </row>
    <row r="95" spans="2:9" ht="33.75" customHeight="1">
      <c r="B95" s="67" t="s">
        <v>106</v>
      </c>
      <c r="C95" s="20">
        <v>90000</v>
      </c>
    </row>
    <row r="96" spans="2:9">
      <c r="B96" s="51"/>
      <c r="C96" s="20"/>
    </row>
    <row r="97" spans="2:8">
      <c r="B97" s="52"/>
      <c r="C97" s="45"/>
      <c r="D97" s="46"/>
    </row>
    <row r="98" spans="2:8">
      <c r="B98" s="52"/>
      <c r="C98" s="45"/>
      <c r="D98" s="46"/>
      <c r="E98" s="46"/>
      <c r="F98" s="46"/>
      <c r="G98" s="46"/>
      <c r="H98" s="46"/>
    </row>
    <row r="99" spans="2:8" ht="18.75">
      <c r="B99" s="73"/>
      <c r="C99" s="73"/>
      <c r="D99" s="13"/>
      <c r="E99" s="46"/>
      <c r="F99" s="46"/>
      <c r="G99" s="46"/>
      <c r="H99" s="46"/>
    </row>
    <row r="100" spans="2:8">
      <c r="B100" s="5" t="s">
        <v>11</v>
      </c>
      <c r="C100" s="68">
        <v>2010</v>
      </c>
      <c r="D100" s="5">
        <v>2011</v>
      </c>
      <c r="E100" s="5"/>
      <c r="F100" s="5" t="s">
        <v>14</v>
      </c>
      <c r="G100" s="46"/>
      <c r="H100" s="46"/>
    </row>
    <row r="101" spans="2:8">
      <c r="B101" s="3" t="s">
        <v>66</v>
      </c>
      <c r="C101" s="10">
        <f>'[1]2010'!E100</f>
        <v>167485.48848</v>
      </c>
      <c r="D101" s="10">
        <f>D90</f>
        <v>173111.61599999998</v>
      </c>
      <c r="E101" s="10"/>
      <c r="F101" s="10">
        <f>C101+D101+E101</f>
        <v>340597.10447999998</v>
      </c>
      <c r="G101" s="46"/>
      <c r="H101" s="46"/>
    </row>
    <row r="102" spans="2:8">
      <c r="B102" s="3" t="s">
        <v>67</v>
      </c>
      <c r="C102" s="10">
        <f>'[1]2010'!E101</f>
        <v>36845</v>
      </c>
      <c r="D102" s="10">
        <f>F90</f>
        <v>22769</v>
      </c>
      <c r="E102" s="10"/>
      <c r="F102" s="10">
        <f t="shared" ref="F102:F104" si="3">C102+D102+E102</f>
        <v>59614</v>
      </c>
      <c r="G102" s="46"/>
      <c r="H102" s="46"/>
    </row>
    <row r="103" spans="2:8">
      <c r="B103" s="3" t="s">
        <v>68</v>
      </c>
      <c r="C103" s="10">
        <f>C101-C102</f>
        <v>130640.48848</v>
      </c>
      <c r="D103" s="10">
        <f>D101-D102</f>
        <v>150342.61599999998</v>
      </c>
      <c r="E103" s="10"/>
      <c r="F103" s="11">
        <f t="shared" si="3"/>
        <v>280983.10447999998</v>
      </c>
      <c r="G103" s="46"/>
      <c r="H103" s="46"/>
    </row>
    <row r="104" spans="2:8" ht="36.75" customHeight="1">
      <c r="B104" s="3" t="s">
        <v>69</v>
      </c>
      <c r="C104" s="10">
        <f>'[1]2010'!E103</f>
        <v>36845</v>
      </c>
      <c r="D104" s="10">
        <f>E90</f>
        <v>112769.00332326503</v>
      </c>
      <c r="E104" s="10"/>
      <c r="F104" s="10">
        <f t="shared" si="3"/>
        <v>149614.00332326503</v>
      </c>
      <c r="G104" s="46"/>
      <c r="H104" s="46"/>
    </row>
    <row r="105" spans="2:8">
      <c r="B105" s="52"/>
      <c r="C105" s="45"/>
      <c r="D105" s="53"/>
      <c r="E105" s="46"/>
      <c r="F105" s="46"/>
      <c r="G105" s="46"/>
      <c r="H105" s="46"/>
    </row>
    <row r="106" spans="2:8">
      <c r="B106" s="52"/>
      <c r="C106" s="45"/>
      <c r="D106" s="53"/>
      <c r="E106" s="46"/>
      <c r="F106" s="46"/>
      <c r="G106" s="46"/>
      <c r="H106" s="46"/>
    </row>
    <row r="107" spans="2:8" ht="28.5" customHeight="1">
      <c r="B107" s="50"/>
      <c r="C107" s="45"/>
      <c r="D107" s="53"/>
      <c r="E107" s="46"/>
      <c r="F107" s="46"/>
      <c r="G107" s="46"/>
      <c r="H107" s="46"/>
    </row>
    <row r="108" spans="2:8" ht="33" customHeight="1">
      <c r="B108" s="50"/>
      <c r="C108" s="45"/>
      <c r="D108" s="53"/>
      <c r="E108" s="46"/>
      <c r="F108" s="46"/>
      <c r="G108" s="46"/>
      <c r="H108" s="46"/>
    </row>
    <row r="109" spans="2:8">
      <c r="B109" s="52"/>
      <c r="C109" s="45"/>
      <c r="D109" s="53"/>
      <c r="E109" s="46"/>
      <c r="F109" s="46"/>
      <c r="G109" s="46"/>
      <c r="H109" s="46"/>
    </row>
    <row r="110" spans="2:8">
      <c r="B110" s="52"/>
      <c r="C110" s="45"/>
      <c r="D110" s="53"/>
      <c r="E110" s="46"/>
      <c r="F110" s="46"/>
      <c r="G110" s="46"/>
      <c r="H110" s="46"/>
    </row>
    <row r="111" spans="2:8">
      <c r="B111" s="54"/>
      <c r="C111" s="55"/>
      <c r="D111" s="55"/>
      <c r="E111" s="46"/>
      <c r="F111" s="46"/>
      <c r="G111" s="46"/>
      <c r="H111" s="46"/>
    </row>
    <row r="112" spans="2:8">
      <c r="B112" s="69"/>
      <c r="C112" s="69"/>
      <c r="D112" s="13"/>
      <c r="E112" s="46"/>
      <c r="F112" s="46"/>
      <c r="G112" s="46"/>
      <c r="H112" s="46"/>
    </row>
    <row r="113" spans="2:8">
      <c r="B113" s="52"/>
      <c r="C113" s="56"/>
      <c r="D113" s="57"/>
      <c r="E113" s="46"/>
      <c r="F113" s="46"/>
      <c r="G113" s="46"/>
      <c r="H113" s="46"/>
    </row>
    <row r="114" spans="2:8" ht="34.5" customHeight="1">
      <c r="B114" s="58"/>
      <c r="C114" s="56"/>
      <c r="D114" s="57"/>
      <c r="E114" s="46"/>
      <c r="F114" s="46"/>
      <c r="G114" s="46"/>
      <c r="H114" s="46"/>
    </row>
    <row r="115" spans="2:8" ht="23.25" customHeight="1">
      <c r="B115" s="58"/>
      <c r="C115" s="56"/>
      <c r="D115" s="57"/>
      <c r="E115" s="46"/>
      <c r="F115" s="46"/>
      <c r="G115" s="46"/>
      <c r="H115" s="46"/>
    </row>
    <row r="116" spans="2:8" ht="24.75" customHeight="1">
      <c r="B116" s="59"/>
      <c r="C116" s="55"/>
      <c r="D116" s="60"/>
      <c r="E116" s="46"/>
      <c r="F116" s="46"/>
      <c r="G116" s="46"/>
      <c r="H116" s="46"/>
    </row>
    <row r="117" spans="2:8">
      <c r="B117" s="61"/>
      <c r="C117" s="56"/>
      <c r="D117" s="56"/>
      <c r="E117" s="46"/>
      <c r="F117" s="46"/>
      <c r="G117" s="46"/>
      <c r="H117" s="46"/>
    </row>
    <row r="118" spans="2:8">
      <c r="B118" s="61"/>
      <c r="C118" s="56"/>
      <c r="D118" s="56"/>
      <c r="E118" s="46"/>
      <c r="F118" s="46"/>
      <c r="G118" s="46"/>
      <c r="H118" s="46"/>
    </row>
    <row r="119" spans="2:8">
      <c r="B119" s="61"/>
      <c r="C119" s="56"/>
      <c r="D119" s="56"/>
      <c r="E119" s="46"/>
      <c r="F119" s="46"/>
      <c r="G119" s="46"/>
      <c r="H119" s="46"/>
    </row>
    <row r="120" spans="2:8" ht="31.5" customHeight="1">
      <c r="B120" s="62"/>
      <c r="C120" s="56"/>
      <c r="D120" s="56"/>
      <c r="E120" s="46"/>
      <c r="F120" s="46"/>
      <c r="G120" s="46"/>
      <c r="H120" s="46"/>
    </row>
    <row r="121" spans="2:8">
      <c r="B121" s="61"/>
      <c r="C121" s="56"/>
      <c r="D121" s="56"/>
      <c r="E121" s="46"/>
      <c r="F121" s="46"/>
      <c r="G121" s="46"/>
      <c r="H121" s="46"/>
    </row>
    <row r="122" spans="2:8" ht="30.75" customHeight="1">
      <c r="B122" s="62"/>
      <c r="C122" s="56"/>
      <c r="D122" s="56"/>
      <c r="E122" s="46"/>
      <c r="F122" s="46"/>
      <c r="G122" s="46"/>
      <c r="H122" s="46"/>
    </row>
    <row r="123" spans="2:8">
      <c r="B123" s="61"/>
      <c r="C123" s="56"/>
      <c r="D123" s="56"/>
      <c r="E123" s="46"/>
      <c r="F123" s="46"/>
      <c r="G123" s="46"/>
      <c r="H123" s="46"/>
    </row>
    <row r="124" spans="2:8">
      <c r="B124" s="61"/>
      <c r="C124" s="56"/>
      <c r="D124" s="56"/>
      <c r="E124" s="46"/>
      <c r="F124" s="46"/>
      <c r="G124" s="46"/>
      <c r="H124" s="46"/>
    </row>
    <row r="125" spans="2:8">
      <c r="B125" s="61"/>
      <c r="C125" s="56"/>
      <c r="D125" s="56"/>
      <c r="E125" s="46"/>
      <c r="F125" s="46"/>
      <c r="G125" s="46"/>
      <c r="H125" s="46"/>
    </row>
    <row r="126" spans="2:8">
      <c r="B126" s="61"/>
      <c r="C126" s="56"/>
      <c r="D126" s="56"/>
      <c r="E126" s="46"/>
      <c r="F126" s="46"/>
      <c r="G126" s="46"/>
      <c r="H126" s="46"/>
    </row>
    <row r="127" spans="2:8">
      <c r="B127" s="61"/>
      <c r="C127" s="56"/>
      <c r="D127" s="56"/>
      <c r="E127" s="46"/>
      <c r="F127" s="46"/>
      <c r="G127" s="46"/>
      <c r="H127" s="46"/>
    </row>
    <row r="128" spans="2:8">
      <c r="B128" s="61"/>
      <c r="C128" s="56"/>
      <c r="D128" s="56"/>
      <c r="E128" s="46"/>
      <c r="F128" s="46"/>
      <c r="G128" s="46"/>
      <c r="H128" s="46"/>
    </row>
    <row r="129" spans="2:8">
      <c r="B129" s="61"/>
      <c r="C129" s="56"/>
      <c r="D129" s="56"/>
      <c r="E129" s="46"/>
      <c r="F129" s="46"/>
      <c r="G129" s="46"/>
      <c r="H129" s="46"/>
    </row>
    <row r="130" spans="2:8" ht="25.5" customHeight="1">
      <c r="B130" s="62"/>
      <c r="C130" s="56"/>
      <c r="D130" s="56"/>
      <c r="E130" s="46"/>
      <c r="F130" s="46"/>
      <c r="G130" s="46"/>
      <c r="H130" s="46"/>
    </row>
    <row r="131" spans="2:8">
      <c r="B131" s="61"/>
      <c r="C131" s="56"/>
      <c r="D131" s="56"/>
      <c r="E131" s="46"/>
      <c r="F131" s="46"/>
      <c r="G131" s="46"/>
      <c r="H131" s="46"/>
    </row>
    <row r="132" spans="2:8">
      <c r="B132" s="61"/>
      <c r="C132" s="56"/>
      <c r="D132" s="56"/>
      <c r="E132" s="46"/>
      <c r="F132" s="46"/>
      <c r="G132" s="46"/>
      <c r="H132" s="46"/>
    </row>
    <row r="133" spans="2:8" ht="21" customHeight="1">
      <c r="B133" s="62"/>
      <c r="C133" s="56"/>
      <c r="D133" s="56"/>
      <c r="E133" s="46"/>
      <c r="F133" s="46"/>
      <c r="G133" s="46"/>
      <c r="H133" s="46"/>
    </row>
    <row r="134" spans="2:8">
      <c r="B134" s="63"/>
      <c r="C134" s="56"/>
      <c r="D134" s="56"/>
      <c r="E134" s="46"/>
      <c r="F134" s="46"/>
      <c r="G134" s="46"/>
      <c r="H134" s="46"/>
    </row>
    <row r="135" spans="2:8">
      <c r="B135" s="61"/>
      <c r="C135" s="56"/>
      <c r="D135" s="56"/>
      <c r="E135" s="46"/>
      <c r="F135" s="46"/>
      <c r="G135" s="46"/>
      <c r="H135" s="46"/>
    </row>
    <row r="136" spans="2:8">
      <c r="B136" s="61"/>
      <c r="C136" s="56"/>
      <c r="D136" s="56"/>
      <c r="E136" s="46"/>
      <c r="F136" s="46"/>
      <c r="G136" s="46"/>
      <c r="H136" s="46"/>
    </row>
    <row r="137" spans="2:8" ht="25.5" customHeight="1">
      <c r="B137" s="50"/>
      <c r="C137" s="56"/>
      <c r="D137" s="56"/>
      <c r="E137" s="46"/>
      <c r="F137" s="46"/>
      <c r="G137" s="46"/>
      <c r="H137" s="46"/>
    </row>
    <row r="138" spans="2:8" ht="30.75" customHeight="1">
      <c r="B138" s="62"/>
      <c r="C138" s="56"/>
      <c r="D138" s="56"/>
      <c r="E138" s="46"/>
      <c r="F138" s="46"/>
      <c r="G138" s="46"/>
      <c r="H138" s="46"/>
    </row>
    <row r="139" spans="2:8">
      <c r="B139" s="64"/>
      <c r="C139" s="42"/>
      <c r="D139" s="42"/>
      <c r="E139" s="46"/>
      <c r="F139" s="46"/>
      <c r="G139" s="46"/>
      <c r="H139" s="46"/>
    </row>
    <row r="140" spans="2:8">
      <c r="B140" s="52"/>
      <c r="C140" s="42"/>
      <c r="D140" s="64"/>
      <c r="E140" s="46"/>
      <c r="F140" s="46"/>
      <c r="G140" s="46"/>
      <c r="H140" s="46"/>
    </row>
    <row r="141" spans="2:8">
      <c r="B141" s="41"/>
      <c r="C141" s="42"/>
      <c r="D141" s="46"/>
      <c r="E141" s="46"/>
      <c r="F141" s="46"/>
      <c r="G141" s="46"/>
      <c r="H141" s="46"/>
    </row>
    <row r="142" spans="2:8">
      <c r="B142" s="45"/>
      <c r="C142" s="46"/>
      <c r="D142" s="46"/>
      <c r="E142" s="46"/>
      <c r="F142" s="46"/>
      <c r="G142" s="46"/>
      <c r="H142" s="46"/>
    </row>
    <row r="143" spans="2:8">
      <c r="B143" s="46"/>
      <c r="C143" s="46"/>
      <c r="D143" s="46"/>
      <c r="E143" s="46"/>
      <c r="F143" s="46"/>
      <c r="G143" s="46"/>
      <c r="H143" s="46"/>
    </row>
  </sheetData>
  <mergeCells count="21">
    <mergeCell ref="B3:F3"/>
    <mergeCell ref="B4:F4"/>
    <mergeCell ref="B5:F5"/>
    <mergeCell ref="B14:F14"/>
    <mergeCell ref="B39:B40"/>
    <mergeCell ref="C39:C40"/>
    <mergeCell ref="G75:G76"/>
    <mergeCell ref="E77:F78"/>
    <mergeCell ref="G77:G78"/>
    <mergeCell ref="E79:F79"/>
    <mergeCell ref="B42:C42"/>
    <mergeCell ref="B43:C43"/>
    <mergeCell ref="B46:D46"/>
    <mergeCell ref="E71:G71"/>
    <mergeCell ref="E73:G73"/>
    <mergeCell ref="E81:F81"/>
    <mergeCell ref="E82:F82"/>
    <mergeCell ref="E83:F83"/>
    <mergeCell ref="E74:F74"/>
    <mergeCell ref="E75:F76"/>
    <mergeCell ref="E80:F80"/>
  </mergeCells>
  <pageMargins left="0.39370078740157483" right="0" top="0" bottom="0" header="0.31496062992125984" footer="0.31496062992125984"/>
  <pageSetup paperSize="9" scale="72" fitToHeight="1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I142"/>
  <sheetViews>
    <sheetView tabSelected="1" workbookViewId="0">
      <selection activeCell="D12" sqref="D12"/>
    </sheetView>
  </sheetViews>
  <sheetFormatPr defaultRowHeight="15"/>
  <cols>
    <col min="2" max="2" width="43.85546875" customWidth="1"/>
    <col min="3" max="3" width="17.28515625" customWidth="1"/>
    <col min="4" max="4" width="15.7109375" customWidth="1"/>
    <col min="5" max="5" width="16.5703125" customWidth="1"/>
    <col min="6" max="6" width="17" customWidth="1"/>
    <col min="7" max="7" width="15.42578125" customWidth="1"/>
    <col min="8" max="8" width="1.5703125" customWidth="1"/>
    <col min="9" max="9" width="10.42578125" customWidth="1"/>
  </cols>
  <sheetData>
    <row r="3" spans="2:6" ht="18.75">
      <c r="B3" s="79" t="s">
        <v>0</v>
      </c>
      <c r="C3" s="79"/>
      <c r="D3" s="79"/>
      <c r="E3" s="79"/>
      <c r="F3" s="79"/>
    </row>
    <row r="4" spans="2:6" ht="18.75">
      <c r="B4" s="79" t="s">
        <v>1</v>
      </c>
      <c r="C4" s="79"/>
      <c r="D4" s="79"/>
      <c r="E4" s="79"/>
      <c r="F4" s="79"/>
    </row>
    <row r="5" spans="2:6" ht="18.75">
      <c r="B5" s="79" t="s">
        <v>101</v>
      </c>
      <c r="C5" s="79"/>
      <c r="D5" s="79"/>
      <c r="E5" s="79"/>
      <c r="F5" s="79"/>
    </row>
    <row r="7" spans="2:6" ht="18.75">
      <c r="B7" s="1"/>
      <c r="C7" s="2" t="s">
        <v>102</v>
      </c>
    </row>
    <row r="8" spans="2:6">
      <c r="B8" s="3" t="s">
        <v>2</v>
      </c>
      <c r="C8" s="10">
        <v>3797.7</v>
      </c>
    </row>
    <row r="9" spans="2:6">
      <c r="B9" s="71" t="s">
        <v>3</v>
      </c>
      <c r="C9" s="3">
        <v>231.9</v>
      </c>
    </row>
    <row r="10" spans="2:6">
      <c r="B10" s="3" t="s">
        <v>4</v>
      </c>
      <c r="C10" s="37"/>
    </row>
    <row r="11" spans="2:6">
      <c r="B11" s="3" t="s">
        <v>5</v>
      </c>
      <c r="C11" s="37"/>
    </row>
    <row r="12" spans="2:6">
      <c r="B12" s="3" t="s">
        <v>6</v>
      </c>
      <c r="C12" s="37"/>
    </row>
    <row r="14" spans="2:6" ht="18.75">
      <c r="B14" s="80" t="s">
        <v>7</v>
      </c>
      <c r="C14" s="81"/>
      <c r="D14" s="81"/>
      <c r="E14" s="81"/>
      <c r="F14" s="81"/>
    </row>
    <row r="16" spans="2:6">
      <c r="B16" s="4" t="s">
        <v>8</v>
      </c>
      <c r="C16" s="4"/>
    </row>
    <row r="17" spans="2:7" ht="30">
      <c r="B17" s="5" t="s">
        <v>9</v>
      </c>
      <c r="C17" s="6" t="s">
        <v>57</v>
      </c>
      <c r="D17" s="6" t="s">
        <v>58</v>
      </c>
      <c r="E17" s="6" t="s">
        <v>59</v>
      </c>
      <c r="F17" s="7" t="s">
        <v>60</v>
      </c>
    </row>
    <row r="18" spans="2:7">
      <c r="B18" s="3" t="s">
        <v>10</v>
      </c>
      <c r="C18" s="8">
        <v>0</v>
      </c>
      <c r="D18" s="10">
        <f>C8*10.06*11.61</f>
        <v>443558.44782</v>
      </c>
      <c r="E18" s="8">
        <v>355978.02</v>
      </c>
      <c r="F18" s="9">
        <f>C18+D18-E18</f>
        <v>87580.427819999983</v>
      </c>
    </row>
    <row r="19" spans="2:7">
      <c r="B19" s="3" t="s">
        <v>11</v>
      </c>
      <c r="C19" s="8">
        <v>0</v>
      </c>
      <c r="D19" s="10">
        <f>C8*3.58*11.61</f>
        <v>157846.84325999999</v>
      </c>
      <c r="E19" s="8">
        <v>28076.71</v>
      </c>
      <c r="F19" s="9">
        <f t="shared" ref="F19:F21" si="0">C19+D19-E19</f>
        <v>129770.13326</v>
      </c>
    </row>
    <row r="20" spans="2:7">
      <c r="B20" s="3" t="s">
        <v>12</v>
      </c>
      <c r="C20" s="8">
        <v>0</v>
      </c>
      <c r="D20" s="10">
        <v>0</v>
      </c>
      <c r="E20" s="8">
        <v>0</v>
      </c>
      <c r="F20" s="9">
        <f t="shared" si="0"/>
        <v>0</v>
      </c>
    </row>
    <row r="21" spans="2:7">
      <c r="B21" s="3" t="s">
        <v>13</v>
      </c>
      <c r="C21" s="8">
        <v>0</v>
      </c>
      <c r="D21" s="10">
        <v>70875.240000000005</v>
      </c>
      <c r="E21" s="8">
        <v>70875.240000000005</v>
      </c>
      <c r="F21" s="9">
        <f t="shared" si="0"/>
        <v>0</v>
      </c>
    </row>
    <row r="22" spans="2:7">
      <c r="B22" s="5" t="s">
        <v>14</v>
      </c>
      <c r="C22" s="11">
        <f>SUM(C18:C21)</f>
        <v>0</v>
      </c>
      <c r="D22" s="11">
        <f>SUM(D18:D21)</f>
        <v>672280.53107999999</v>
      </c>
      <c r="E22" s="11">
        <f>SUM(E18:E21)</f>
        <v>454929.97000000003</v>
      </c>
      <c r="F22" s="11">
        <f>SUM(F18:F21)</f>
        <v>217350.56107999998</v>
      </c>
      <c r="G22" s="16"/>
    </row>
    <row r="23" spans="2:7">
      <c r="D23" s="12"/>
    </row>
    <row r="24" spans="2:7">
      <c r="B24" s="4" t="s">
        <v>15</v>
      </c>
      <c r="C24" s="4"/>
      <c r="D24" s="13">
        <f>E22/D22*100</f>
        <v>67.669663030278102</v>
      </c>
    </row>
    <row r="25" spans="2:7">
      <c r="B25" s="4" t="s">
        <v>16</v>
      </c>
      <c r="C25" s="4"/>
      <c r="D25" s="13">
        <f>E22/(D22+C22)*100</f>
        <v>67.669663030278102</v>
      </c>
    </row>
    <row r="26" spans="2:7">
      <c r="B26" s="14" t="s">
        <v>17</v>
      </c>
      <c r="D26" s="13">
        <f>F22/(D22/12)</f>
        <v>3.8796404363666284</v>
      </c>
    </row>
    <row r="27" spans="2:7">
      <c r="B27" s="14"/>
      <c r="D27" s="13"/>
    </row>
    <row r="28" spans="2:7">
      <c r="B28" s="14"/>
      <c r="D28" s="13"/>
    </row>
    <row r="29" spans="2:7">
      <c r="B29" s="4" t="s">
        <v>18</v>
      </c>
      <c r="C29" s="4"/>
    </row>
    <row r="30" spans="2:7" ht="30">
      <c r="B30" s="5" t="s">
        <v>9</v>
      </c>
      <c r="C30" s="6" t="s">
        <v>57</v>
      </c>
      <c r="D30" s="6" t="s">
        <v>58</v>
      </c>
      <c r="E30" s="6" t="s">
        <v>59</v>
      </c>
      <c r="F30" s="7" t="s">
        <v>60</v>
      </c>
    </row>
    <row r="31" spans="2:7">
      <c r="B31" s="3" t="s">
        <v>10</v>
      </c>
      <c r="C31" s="8">
        <v>0</v>
      </c>
      <c r="D31" s="10">
        <f>C9*11.61*10.06</f>
        <v>27085.131540000002</v>
      </c>
      <c r="E31" s="8">
        <v>17685</v>
      </c>
      <c r="F31" s="15">
        <f>C31+D31-E31</f>
        <v>9400.1315400000021</v>
      </c>
    </row>
    <row r="32" spans="2:7">
      <c r="B32" s="3" t="s">
        <v>11</v>
      </c>
      <c r="C32" s="8">
        <v>0</v>
      </c>
      <c r="D32" s="10">
        <f>C9*11.61*3.58</f>
        <v>9638.6452200000003</v>
      </c>
      <c r="E32" s="8">
        <v>8768.2900000000009</v>
      </c>
      <c r="F32" s="15">
        <f>C32+D32-E32</f>
        <v>870.35521999999946</v>
      </c>
    </row>
    <row r="33" spans="2:7">
      <c r="B33" s="5" t="s">
        <v>14</v>
      </c>
      <c r="C33" s="11">
        <f>SUM(C31:C32)</f>
        <v>0</v>
      </c>
      <c r="D33" s="11">
        <f>SUM(D31:D32)</f>
        <v>36723.776760000001</v>
      </c>
      <c r="E33" s="11">
        <f>SUM(E31:E32)</f>
        <v>26453.29</v>
      </c>
      <c r="F33" s="11">
        <f>SUM(F31:F32)</f>
        <v>10270.486760000002</v>
      </c>
      <c r="G33" s="16"/>
    </row>
    <row r="34" spans="2:7">
      <c r="D34" s="12"/>
      <c r="F34" s="16"/>
    </row>
    <row r="35" spans="2:7">
      <c r="B35" s="4" t="s">
        <v>15</v>
      </c>
      <c r="C35" s="4"/>
      <c r="D35" s="13">
        <f>E33/D33*100</f>
        <v>72.033141288488764</v>
      </c>
    </row>
    <row r="36" spans="2:7">
      <c r="B36" s="4" t="s">
        <v>16</v>
      </c>
      <c r="C36" s="4"/>
      <c r="D36" s="13">
        <f>E33/(D33+C33)*100</f>
        <v>72.033141288488764</v>
      </c>
    </row>
    <row r="37" spans="2:7">
      <c r="B37" s="14" t="s">
        <v>17</v>
      </c>
      <c r="D37" s="13">
        <f>F33/(D33/12)</f>
        <v>3.3560230453813493</v>
      </c>
    </row>
    <row r="38" spans="2:7">
      <c r="B38" s="14"/>
      <c r="D38" s="13"/>
    </row>
    <row r="39" spans="2:7" ht="15" customHeight="1">
      <c r="B39" s="82" t="s">
        <v>61</v>
      </c>
      <c r="C39" s="84"/>
      <c r="D39" s="17" t="s">
        <v>19</v>
      </c>
      <c r="E39" s="72" t="s">
        <v>20</v>
      </c>
    </row>
    <row r="40" spans="2:7">
      <c r="B40" s="83"/>
      <c r="C40" s="85"/>
      <c r="D40" s="17">
        <f>D19+D20+D31+D32+D18+D21</f>
        <v>709004.30784000002</v>
      </c>
      <c r="E40" s="11">
        <f>E19+E20+E31+E32+E18+E21</f>
        <v>481383.26</v>
      </c>
    </row>
    <row r="41" spans="2:7">
      <c r="B41" s="18"/>
      <c r="C41" s="19"/>
      <c r="D41" s="13"/>
      <c r="E41" s="20"/>
    </row>
    <row r="42" spans="2:7" ht="18.75">
      <c r="B42" s="86" t="s">
        <v>21</v>
      </c>
      <c r="C42" s="86"/>
      <c r="D42" s="13"/>
    </row>
    <row r="43" spans="2:7" ht="18.75">
      <c r="B43" s="79" t="s">
        <v>62</v>
      </c>
      <c r="C43" s="79"/>
      <c r="D43" s="13"/>
    </row>
    <row r="44" spans="2:7">
      <c r="B44" s="14"/>
      <c r="D44" s="13"/>
    </row>
    <row r="45" spans="2:7" ht="30">
      <c r="B45" s="21" t="s">
        <v>22</v>
      </c>
      <c r="C45" s="21" t="s">
        <v>23</v>
      </c>
      <c r="D45" s="22" t="s">
        <v>24</v>
      </c>
    </row>
    <row r="46" spans="2:7" ht="15" customHeight="1">
      <c r="B46" s="87" t="s">
        <v>74</v>
      </c>
      <c r="C46" s="88"/>
      <c r="D46" s="89"/>
      <c r="G46" s="23"/>
    </row>
    <row r="47" spans="2:7" ht="30" customHeight="1">
      <c r="B47" s="24" t="s">
        <v>75</v>
      </c>
      <c r="C47" s="10">
        <v>31065.24</v>
      </c>
      <c r="D47" s="9">
        <f>C47/F47/5.5</f>
        <v>1.4872753125695697</v>
      </c>
      <c r="F47" s="70">
        <f>$C$8</f>
        <v>3797.7</v>
      </c>
      <c r="G47" s="23"/>
    </row>
    <row r="48" spans="2:7">
      <c r="B48" s="26" t="s">
        <v>76</v>
      </c>
      <c r="C48" s="10"/>
      <c r="D48" s="9">
        <f t="shared" ref="D48:D53" si="1">C48/F48/5.5</f>
        <v>0</v>
      </c>
      <c r="F48" s="70">
        <f t="shared" ref="F48:F53" si="2">$C$8</f>
        <v>3797.7</v>
      </c>
      <c r="G48" s="23"/>
    </row>
    <row r="49" spans="2:7">
      <c r="B49" s="26" t="s">
        <v>77</v>
      </c>
      <c r="C49" s="10"/>
      <c r="D49" s="9">
        <f t="shared" si="1"/>
        <v>0</v>
      </c>
      <c r="F49" s="70">
        <f t="shared" si="2"/>
        <v>3797.7</v>
      </c>
      <c r="G49" s="23"/>
    </row>
    <row r="50" spans="2:7" ht="33" customHeight="1">
      <c r="B50" s="24" t="s">
        <v>78</v>
      </c>
      <c r="C50" s="10">
        <v>26510</v>
      </c>
      <c r="D50" s="9">
        <f t="shared" si="1"/>
        <v>1.2691892461226533</v>
      </c>
      <c r="F50" s="70">
        <f t="shared" si="2"/>
        <v>3797.7</v>
      </c>
      <c r="G50" s="27">
        <f>D21</f>
        <v>70875.240000000005</v>
      </c>
    </row>
    <row r="51" spans="2:7" ht="24.75" customHeight="1">
      <c r="B51" s="24" t="s">
        <v>79</v>
      </c>
      <c r="C51" s="10">
        <v>5000</v>
      </c>
      <c r="D51" s="9">
        <f t="shared" si="1"/>
        <v>0.23937933725436691</v>
      </c>
      <c r="F51" s="70">
        <f t="shared" si="2"/>
        <v>3797.7</v>
      </c>
      <c r="G51" s="23"/>
    </row>
    <row r="52" spans="2:7">
      <c r="B52" s="26" t="s">
        <v>80</v>
      </c>
      <c r="C52" s="10">
        <v>300</v>
      </c>
      <c r="D52" s="9">
        <f t="shared" si="1"/>
        <v>1.4362760235262013E-2</v>
      </c>
      <c r="F52" s="70">
        <f t="shared" si="2"/>
        <v>3797.7</v>
      </c>
      <c r="G52" s="23"/>
    </row>
    <row r="53" spans="2:7">
      <c r="B53" s="26" t="s">
        <v>81</v>
      </c>
      <c r="C53" s="10">
        <v>8000</v>
      </c>
      <c r="D53" s="9">
        <f t="shared" si="1"/>
        <v>0.38300693960698701</v>
      </c>
      <c r="F53" s="70">
        <f t="shared" si="2"/>
        <v>3797.7</v>
      </c>
      <c r="G53" s="23"/>
    </row>
    <row r="54" spans="2:7">
      <c r="B54" s="28" t="s">
        <v>82</v>
      </c>
      <c r="C54" s="29">
        <f>SUM(C47:C53)</f>
        <v>70875.240000000005</v>
      </c>
      <c r="D54" s="29">
        <v>3.39</v>
      </c>
      <c r="F54" s="25"/>
      <c r="G54" s="23"/>
    </row>
    <row r="55" spans="2:7" ht="31.5" customHeight="1">
      <c r="B55" s="90" t="s">
        <v>25</v>
      </c>
      <c r="C55" s="91"/>
      <c r="D55" s="91"/>
      <c r="E55" s="16"/>
      <c r="G55" s="23"/>
    </row>
    <row r="56" spans="2:7" ht="30.75" customHeight="1">
      <c r="B56" s="32" t="s">
        <v>83</v>
      </c>
      <c r="C56" s="30">
        <v>0</v>
      </c>
      <c r="D56" s="31" t="s">
        <v>86</v>
      </c>
      <c r="E56" s="27"/>
      <c r="F56" s="23">
        <v>1891.2</v>
      </c>
      <c r="G56" s="23"/>
    </row>
    <row r="57" spans="2:7" ht="24.75" customHeight="1">
      <c r="B57" s="32" t="s">
        <v>84</v>
      </c>
      <c r="C57" s="30">
        <v>0</v>
      </c>
      <c r="D57" s="31" t="s">
        <v>86</v>
      </c>
      <c r="E57" s="27"/>
      <c r="F57" s="23">
        <v>1891.2</v>
      </c>
      <c r="G57" s="23"/>
    </row>
    <row r="58" spans="2:7" ht="21" customHeight="1">
      <c r="B58" s="33" t="s">
        <v>85</v>
      </c>
      <c r="C58" s="29">
        <f>C56+C57</f>
        <v>0</v>
      </c>
      <c r="D58" s="34" t="s">
        <v>86</v>
      </c>
      <c r="E58" s="27"/>
      <c r="F58" s="23"/>
      <c r="G58" s="23"/>
    </row>
    <row r="59" spans="2:7">
      <c r="B59" s="35" t="s">
        <v>26</v>
      </c>
      <c r="C59" s="30">
        <f>37799.9+2000</f>
        <v>39799.9</v>
      </c>
      <c r="D59" s="30">
        <f>C59/11.61/($C$8+$C$9)</f>
        <v>0.85072231208266413</v>
      </c>
      <c r="E59" s="27"/>
      <c r="F59" s="27"/>
      <c r="G59" s="23">
        <v>2226.6999999999998</v>
      </c>
    </row>
    <row r="60" spans="2:7">
      <c r="B60" s="35" t="s">
        <v>27</v>
      </c>
      <c r="C60" s="30">
        <f>10859.16</f>
        <v>10859.16</v>
      </c>
      <c r="D60" s="30">
        <f t="shared" ref="D60:D81" si="3">C60/11.61/($C$8+$C$9)</f>
        <v>0.23211439482198656</v>
      </c>
      <c r="E60" s="23"/>
      <c r="F60" s="27"/>
      <c r="G60" s="23">
        <v>2226.6999999999998</v>
      </c>
    </row>
    <row r="61" spans="2:7">
      <c r="B61" s="35" t="s">
        <v>28</v>
      </c>
      <c r="C61" s="30">
        <v>5936.77</v>
      </c>
      <c r="D61" s="30">
        <f t="shared" si="3"/>
        <v>0.12689837664675033</v>
      </c>
      <c r="E61" s="27"/>
      <c r="F61" s="23"/>
      <c r="G61" s="23">
        <v>2226.6999999999998</v>
      </c>
    </row>
    <row r="62" spans="2:7" ht="29.25" customHeight="1">
      <c r="B62" s="36" t="s">
        <v>29</v>
      </c>
      <c r="C62" s="30">
        <v>4557.79</v>
      </c>
      <c r="D62" s="30">
        <f t="shared" si="3"/>
        <v>9.7422698217514259E-2</v>
      </c>
      <c r="E62" s="23"/>
      <c r="F62" s="23"/>
      <c r="G62" s="23">
        <v>2226.6999999999998</v>
      </c>
    </row>
    <row r="63" spans="2:7">
      <c r="B63" s="35" t="s">
        <v>30</v>
      </c>
      <c r="C63" s="30">
        <v>6446.2</v>
      </c>
      <c r="D63" s="30">
        <f t="shared" si="3"/>
        <v>0.137787435851529</v>
      </c>
      <c r="E63" s="23"/>
      <c r="F63" s="23"/>
      <c r="G63" s="23">
        <v>2226.6999999999998</v>
      </c>
    </row>
    <row r="64" spans="2:7" ht="31.5" customHeight="1">
      <c r="B64" s="36" t="s">
        <v>31</v>
      </c>
      <c r="C64" s="30">
        <v>3946.59</v>
      </c>
      <c r="D64" s="30">
        <f t="shared" si="3"/>
        <v>8.435830667017559E-2</v>
      </c>
      <c r="E64" s="23"/>
      <c r="F64" s="23"/>
      <c r="G64" s="23">
        <v>2226.6999999999998</v>
      </c>
    </row>
    <row r="65" spans="2:7">
      <c r="B65" s="35" t="s">
        <v>32</v>
      </c>
      <c r="C65" s="30">
        <v>3411.12</v>
      </c>
      <c r="D65" s="30">
        <f t="shared" si="3"/>
        <v>7.2912642825520096E-2</v>
      </c>
      <c r="E65" s="23"/>
      <c r="F65" s="23"/>
      <c r="G65" s="23">
        <v>2226.6999999999998</v>
      </c>
    </row>
    <row r="66" spans="2:7">
      <c r="B66" s="35" t="s">
        <v>33</v>
      </c>
      <c r="C66" s="30">
        <v>1789.85</v>
      </c>
      <c r="D66" s="30">
        <f t="shared" si="3"/>
        <v>3.8258018997061709E-2</v>
      </c>
      <c r="E66" s="23"/>
      <c r="F66" s="23"/>
      <c r="G66" s="23">
        <v>2226.6999999999998</v>
      </c>
    </row>
    <row r="67" spans="2:7">
      <c r="B67" s="35" t="s">
        <v>34</v>
      </c>
      <c r="C67" s="30">
        <v>2569.0700000000002</v>
      </c>
      <c r="D67" s="30">
        <f t="shared" si="3"/>
        <v>5.4913835720748295E-2</v>
      </c>
      <c r="E67" s="23"/>
      <c r="F67" s="23"/>
      <c r="G67" s="23">
        <v>2226.6999999999998</v>
      </c>
    </row>
    <row r="68" spans="2:7">
      <c r="B68" s="35" t="s">
        <v>35</v>
      </c>
      <c r="C68" s="30">
        <v>23017.06</v>
      </c>
      <c r="D68" s="30">
        <f t="shared" si="3"/>
        <v>0.49198933918289761</v>
      </c>
      <c r="G68" s="23">
        <v>2226.6999999999998</v>
      </c>
    </row>
    <row r="69" spans="2:7">
      <c r="B69" s="35" t="s">
        <v>36</v>
      </c>
      <c r="C69" s="30">
        <v>41438.54</v>
      </c>
      <c r="D69" s="30">
        <f t="shared" si="3"/>
        <v>0.88574821942090209</v>
      </c>
      <c r="G69" s="23">
        <v>2226.6999999999998</v>
      </c>
    </row>
    <row r="70" spans="2:7">
      <c r="B70" s="35" t="s">
        <v>37</v>
      </c>
      <c r="C70" s="30">
        <v>49726.25</v>
      </c>
      <c r="D70" s="30">
        <f t="shared" si="3"/>
        <v>1.0628979060550547</v>
      </c>
      <c r="E70" s="92"/>
      <c r="F70" s="93"/>
      <c r="G70" s="93"/>
    </row>
    <row r="71" spans="2:7" ht="31.5" customHeight="1">
      <c r="B71" s="36" t="s">
        <v>38</v>
      </c>
      <c r="C71" s="30">
        <v>162596.81</v>
      </c>
      <c r="D71" s="30">
        <f t="shared" si="3"/>
        <v>3.4755045650985465</v>
      </c>
      <c r="E71" s="92" t="s">
        <v>63</v>
      </c>
      <c r="F71" s="93"/>
      <c r="G71" s="93"/>
    </row>
    <row r="72" spans="2:7" ht="15" customHeight="1">
      <c r="B72" s="35" t="s">
        <v>39</v>
      </c>
      <c r="C72" s="30">
        <v>30215.72</v>
      </c>
      <c r="D72" s="30">
        <f t="shared" si="3"/>
        <v>0.64586059712819377</v>
      </c>
      <c r="E72" s="103" t="s">
        <v>22</v>
      </c>
      <c r="F72" s="104"/>
      <c r="G72" s="21" t="s">
        <v>40</v>
      </c>
    </row>
    <row r="73" spans="2:7" ht="15" customHeight="1">
      <c r="B73" s="35" t="s">
        <v>41</v>
      </c>
      <c r="C73" s="30">
        <v>12890.44</v>
      </c>
      <c r="D73" s="30">
        <f t="shared" si="3"/>
        <v>0.27553297673016408</v>
      </c>
      <c r="E73" s="105" t="s">
        <v>42</v>
      </c>
      <c r="F73" s="105"/>
      <c r="G73" s="106">
        <v>27819</v>
      </c>
    </row>
    <row r="74" spans="2:7" ht="28.5" customHeight="1">
      <c r="B74" s="36" t="s">
        <v>43</v>
      </c>
      <c r="C74" s="30">
        <v>2602.58</v>
      </c>
      <c r="D74" s="30">
        <f t="shared" si="3"/>
        <v>5.5630111507317857E-2</v>
      </c>
      <c r="E74" s="105"/>
      <c r="F74" s="105"/>
      <c r="G74" s="107"/>
    </row>
    <row r="75" spans="2:7" ht="15" customHeight="1">
      <c r="B75" s="37" t="s">
        <v>54</v>
      </c>
      <c r="C75" s="30">
        <v>19732.03</v>
      </c>
      <c r="D75" s="30">
        <f t="shared" si="3"/>
        <v>0.4217718683636012</v>
      </c>
      <c r="E75" s="105" t="s">
        <v>103</v>
      </c>
      <c r="F75" s="105"/>
      <c r="G75" s="106">
        <v>9026</v>
      </c>
    </row>
    <row r="76" spans="2:7" ht="15" customHeight="1">
      <c r="B76" s="35" t="s">
        <v>44</v>
      </c>
      <c r="C76" s="30"/>
      <c r="D76" s="30">
        <f t="shared" si="3"/>
        <v>0</v>
      </c>
      <c r="E76" s="105"/>
      <c r="F76" s="105"/>
      <c r="G76" s="107"/>
    </row>
    <row r="77" spans="2:7" ht="29.25" customHeight="1">
      <c r="B77" s="36" t="s">
        <v>47</v>
      </c>
      <c r="C77" s="30">
        <v>6000</v>
      </c>
      <c r="D77" s="30">
        <f t="shared" si="3"/>
        <v>0.12824991702230371</v>
      </c>
      <c r="E77" s="94"/>
      <c r="F77" s="94"/>
      <c r="G77" s="78"/>
    </row>
    <row r="78" spans="2:7" ht="21.75" customHeight="1">
      <c r="B78" s="24" t="s">
        <v>46</v>
      </c>
      <c r="C78" s="30">
        <v>18880</v>
      </c>
      <c r="D78" s="30">
        <f t="shared" si="3"/>
        <v>0.40355973889684899</v>
      </c>
      <c r="E78" s="94"/>
      <c r="F78" s="94"/>
      <c r="G78" s="78"/>
    </row>
    <row r="79" spans="2:7" ht="23.25" customHeight="1">
      <c r="B79" s="36" t="s">
        <v>45</v>
      </c>
      <c r="C79" s="30">
        <v>12000</v>
      </c>
      <c r="D79" s="30">
        <f t="shared" si="3"/>
        <v>0.25649983404460741</v>
      </c>
      <c r="E79" s="95"/>
      <c r="F79" s="96"/>
      <c r="G79" s="78"/>
    </row>
    <row r="80" spans="2:7" ht="22.5" customHeight="1">
      <c r="B80" s="36" t="s">
        <v>55</v>
      </c>
      <c r="C80" s="30">
        <v>719.7</v>
      </c>
      <c r="D80" s="30">
        <f t="shared" si="3"/>
        <v>1.5383577546825331E-2</v>
      </c>
      <c r="E80" s="97" t="s">
        <v>50</v>
      </c>
      <c r="F80" s="97"/>
      <c r="G80" s="65">
        <f>SUM(G73:G79)</f>
        <v>36845</v>
      </c>
    </row>
    <row r="81" spans="2:9" ht="22.5" customHeight="1">
      <c r="B81" s="36" t="s">
        <v>65</v>
      </c>
      <c r="C81" s="30">
        <v>11508</v>
      </c>
      <c r="D81" s="30">
        <f t="shared" si="3"/>
        <v>0.24598334084877849</v>
      </c>
      <c r="E81" s="101"/>
      <c r="F81" s="102"/>
      <c r="G81" s="66"/>
    </row>
    <row r="82" spans="2:9">
      <c r="B82" s="5" t="s">
        <v>48</v>
      </c>
      <c r="C82" s="38">
        <f>SUM(C59:C81)</f>
        <v>470643.58</v>
      </c>
      <c r="D82" s="38"/>
      <c r="E82" s="99"/>
      <c r="F82" s="100"/>
      <c r="G82" s="66"/>
    </row>
    <row r="83" spans="2:9">
      <c r="B83" s="26" t="s">
        <v>49</v>
      </c>
      <c r="C83" s="38">
        <f>G80</f>
        <v>36845</v>
      </c>
      <c r="D83" s="3"/>
      <c r="E83" s="39"/>
      <c r="F83" s="40"/>
      <c r="G83" s="3"/>
    </row>
    <row r="84" spans="2:9">
      <c r="B84" s="41" t="s">
        <v>64</v>
      </c>
      <c r="C84" s="42">
        <f>C83+C82+C58+C54</f>
        <v>578363.82000000007</v>
      </c>
      <c r="E84" s="43"/>
      <c r="F84" s="44"/>
    </row>
    <row r="85" spans="2:9">
      <c r="B85" s="45"/>
      <c r="C85" s="46"/>
      <c r="D85" s="46"/>
    </row>
    <row r="86" spans="2:9">
      <c r="B86" s="41"/>
      <c r="C86" s="46"/>
      <c r="G86" t="s">
        <v>51</v>
      </c>
    </row>
    <row r="87" spans="2:9" ht="60">
      <c r="B87" s="47"/>
      <c r="C87" s="48" t="s">
        <v>56</v>
      </c>
      <c r="D87" s="6" t="s">
        <v>70</v>
      </c>
      <c r="E87" s="6" t="s">
        <v>71</v>
      </c>
      <c r="F87" s="6" t="s">
        <v>72</v>
      </c>
      <c r="G87" s="48" t="s">
        <v>73</v>
      </c>
    </row>
    <row r="88" spans="2:9">
      <c r="B88" s="47" t="s">
        <v>52</v>
      </c>
      <c r="C88" s="49">
        <f>C18+C20+C31</f>
        <v>0</v>
      </c>
      <c r="D88" s="49">
        <f>D18+D20+D31</f>
        <v>470643.57935999997</v>
      </c>
      <c r="E88" s="49">
        <f>E18+E20+E31</f>
        <v>373663.02</v>
      </c>
      <c r="F88" s="49">
        <f>C82+C58</f>
        <v>470643.58</v>
      </c>
      <c r="G88" s="10">
        <f>C88+D88-E88</f>
        <v>96980.559359999956</v>
      </c>
      <c r="I88" s="16"/>
    </row>
    <row r="89" spans="2:9">
      <c r="B89" s="47" t="s">
        <v>11</v>
      </c>
      <c r="C89" s="49">
        <f>C19+C32</f>
        <v>0</v>
      </c>
      <c r="D89" s="49">
        <f>D19+D32</f>
        <v>167485.48848</v>
      </c>
      <c r="E89" s="49">
        <f>E19+E32</f>
        <v>36845</v>
      </c>
      <c r="F89" s="49">
        <f>C83</f>
        <v>36845</v>
      </c>
      <c r="G89" s="10">
        <f>C89+D89-E89</f>
        <v>130640.48848</v>
      </c>
      <c r="I89" s="16"/>
    </row>
    <row r="90" spans="2:9">
      <c r="B90" s="47" t="s">
        <v>13</v>
      </c>
      <c r="C90" s="49">
        <f>C21</f>
        <v>0</v>
      </c>
      <c r="D90" s="49">
        <f>D21</f>
        <v>70875.240000000005</v>
      </c>
      <c r="E90" s="49">
        <f>E21</f>
        <v>70875.240000000005</v>
      </c>
      <c r="F90" s="49">
        <f>C54</f>
        <v>70875.240000000005</v>
      </c>
      <c r="G90" s="10">
        <v>0</v>
      </c>
      <c r="I90" s="16"/>
    </row>
    <row r="91" spans="2:9">
      <c r="B91" s="47" t="s">
        <v>53</v>
      </c>
      <c r="C91" s="38">
        <f>SUM(C88:C90)</f>
        <v>0</v>
      </c>
      <c r="D91" s="38">
        <f>SUM(D88:D90)</f>
        <v>709004.30783999991</v>
      </c>
      <c r="E91" s="11">
        <f>SUM(E88:E90)</f>
        <v>481383.26</v>
      </c>
      <c r="F91" s="11">
        <f>SUM(F88:F90)</f>
        <v>578363.82000000007</v>
      </c>
      <c r="G91" s="11">
        <f>SUM(G88:G90)</f>
        <v>227621.04783999996</v>
      </c>
    </row>
    <row r="92" spans="2:9">
      <c r="B92" s="41"/>
      <c r="C92" s="42"/>
      <c r="D92" s="42"/>
      <c r="E92" s="20"/>
      <c r="F92" s="20"/>
      <c r="G92" s="20"/>
    </row>
    <row r="93" spans="2:9">
      <c r="B93" s="41"/>
      <c r="C93" s="20"/>
    </row>
    <row r="94" spans="2:9">
      <c r="B94" s="67"/>
      <c r="C94" s="20"/>
    </row>
    <row r="95" spans="2:9">
      <c r="B95" s="51"/>
      <c r="C95" s="20"/>
    </row>
    <row r="96" spans="2:9">
      <c r="B96" s="52"/>
      <c r="C96" s="45"/>
      <c r="D96" s="46"/>
    </row>
    <row r="97" spans="2:8">
      <c r="B97" s="52"/>
      <c r="C97" s="45"/>
      <c r="D97" s="46"/>
      <c r="E97" s="46"/>
      <c r="F97" s="46"/>
      <c r="G97" s="46"/>
      <c r="H97" s="46"/>
    </row>
    <row r="98" spans="2:8" ht="18.75">
      <c r="B98" s="86"/>
      <c r="C98" s="86"/>
      <c r="D98" s="13"/>
      <c r="E98" s="46"/>
      <c r="F98" s="46"/>
      <c r="G98" s="46"/>
      <c r="H98" s="46"/>
    </row>
    <row r="99" spans="2:8">
      <c r="B99" s="5" t="s">
        <v>11</v>
      </c>
      <c r="C99" s="68"/>
      <c r="D99" s="5"/>
      <c r="E99" s="5">
        <v>2010</v>
      </c>
      <c r="F99" s="5" t="s">
        <v>14</v>
      </c>
      <c r="G99" s="46"/>
      <c r="H99" s="46"/>
    </row>
    <row r="100" spans="2:8">
      <c r="B100" s="3" t="s">
        <v>66</v>
      </c>
      <c r="C100" s="10"/>
      <c r="D100" s="10"/>
      <c r="E100" s="10">
        <f>D89</f>
        <v>167485.48848</v>
      </c>
      <c r="F100" s="10">
        <f>C100+D100+E100</f>
        <v>167485.48848</v>
      </c>
      <c r="G100" s="46"/>
      <c r="H100" s="46"/>
    </row>
    <row r="101" spans="2:8">
      <c r="B101" s="3" t="s">
        <v>67</v>
      </c>
      <c r="C101" s="10"/>
      <c r="D101" s="10"/>
      <c r="E101" s="10">
        <f>F89</f>
        <v>36845</v>
      </c>
      <c r="F101" s="10">
        <f t="shared" ref="F101:F103" si="4">C101+D101+E101</f>
        <v>36845</v>
      </c>
      <c r="G101" s="46"/>
      <c r="H101" s="46"/>
    </row>
    <row r="102" spans="2:8">
      <c r="B102" s="3" t="s">
        <v>68</v>
      </c>
      <c r="C102" s="10"/>
      <c r="D102" s="10"/>
      <c r="E102" s="10">
        <f t="shared" ref="E102" si="5">E100-E101</f>
        <v>130640.48848</v>
      </c>
      <c r="F102" s="11">
        <f t="shared" si="4"/>
        <v>130640.48848</v>
      </c>
      <c r="G102" s="46"/>
      <c r="H102" s="46"/>
    </row>
    <row r="103" spans="2:8" ht="36.75" customHeight="1">
      <c r="B103" s="3" t="s">
        <v>69</v>
      </c>
      <c r="C103" s="10"/>
      <c r="D103" s="10"/>
      <c r="E103" s="10">
        <f>E89</f>
        <v>36845</v>
      </c>
      <c r="F103" s="10">
        <f t="shared" si="4"/>
        <v>36845</v>
      </c>
      <c r="G103" s="46"/>
      <c r="H103" s="46"/>
    </row>
    <row r="104" spans="2:8">
      <c r="B104" s="52"/>
      <c r="C104" s="45"/>
      <c r="D104" s="53"/>
      <c r="E104" s="46"/>
      <c r="F104" s="46"/>
      <c r="G104" s="46"/>
      <c r="H104" s="46"/>
    </row>
    <row r="105" spans="2:8">
      <c r="B105" s="52"/>
      <c r="C105" s="45"/>
      <c r="D105" s="53"/>
      <c r="E105" s="46"/>
      <c r="F105" s="46"/>
      <c r="G105" s="46"/>
      <c r="H105" s="46"/>
    </row>
    <row r="106" spans="2:8" ht="28.5" customHeight="1">
      <c r="B106" s="50"/>
      <c r="C106" s="45"/>
      <c r="D106" s="53"/>
      <c r="E106" s="46"/>
      <c r="F106" s="46"/>
      <c r="G106" s="46"/>
      <c r="H106" s="46"/>
    </row>
    <row r="107" spans="2:8" ht="33" customHeight="1">
      <c r="B107" s="50"/>
      <c r="C107" s="45"/>
      <c r="D107" s="53"/>
      <c r="E107" s="46"/>
      <c r="F107" s="46"/>
      <c r="G107" s="46"/>
      <c r="H107" s="46"/>
    </row>
    <row r="108" spans="2:8">
      <c r="B108" s="52"/>
      <c r="C108" s="45"/>
      <c r="D108" s="53"/>
      <c r="E108" s="46"/>
      <c r="F108" s="46"/>
      <c r="G108" s="46"/>
      <c r="H108" s="46"/>
    </row>
    <row r="109" spans="2:8">
      <c r="B109" s="52"/>
      <c r="C109" s="45"/>
      <c r="D109" s="53"/>
      <c r="E109" s="46"/>
      <c r="F109" s="46"/>
      <c r="G109" s="46"/>
      <c r="H109" s="46"/>
    </row>
    <row r="110" spans="2:8">
      <c r="B110" s="54"/>
      <c r="C110" s="55"/>
      <c r="D110" s="55"/>
      <c r="E110" s="46"/>
      <c r="F110" s="46"/>
      <c r="G110" s="46"/>
      <c r="H110" s="46"/>
    </row>
    <row r="111" spans="2:8">
      <c r="B111" s="98"/>
      <c r="C111" s="98"/>
      <c r="D111" s="13"/>
      <c r="E111" s="46"/>
      <c r="F111" s="46"/>
      <c r="G111" s="46"/>
      <c r="H111" s="46"/>
    </row>
    <row r="112" spans="2:8">
      <c r="B112" s="52"/>
      <c r="C112" s="56"/>
      <c r="D112" s="57"/>
      <c r="E112" s="46"/>
      <c r="F112" s="46"/>
      <c r="G112" s="46"/>
      <c r="H112" s="46"/>
    </row>
    <row r="113" spans="2:8" ht="34.5" customHeight="1">
      <c r="B113" s="58"/>
      <c r="C113" s="56"/>
      <c r="D113" s="57"/>
      <c r="E113" s="46"/>
      <c r="F113" s="46"/>
      <c r="G113" s="46"/>
      <c r="H113" s="46"/>
    </row>
    <row r="114" spans="2:8" ht="23.25" customHeight="1">
      <c r="B114" s="58"/>
      <c r="C114" s="56"/>
      <c r="D114" s="57"/>
      <c r="E114" s="46"/>
      <c r="F114" s="46"/>
      <c r="G114" s="46"/>
      <c r="H114" s="46"/>
    </row>
    <row r="115" spans="2:8" ht="24.75" customHeight="1">
      <c r="B115" s="59"/>
      <c r="C115" s="55"/>
      <c r="D115" s="60"/>
      <c r="E115" s="46"/>
      <c r="F115" s="46"/>
      <c r="G115" s="46"/>
      <c r="H115" s="46"/>
    </row>
    <row r="116" spans="2:8">
      <c r="B116" s="61"/>
      <c r="C116" s="56"/>
      <c r="D116" s="56"/>
      <c r="E116" s="46"/>
      <c r="F116" s="46"/>
      <c r="G116" s="46"/>
      <c r="H116" s="46"/>
    </row>
    <row r="117" spans="2:8">
      <c r="B117" s="61"/>
      <c r="C117" s="56"/>
      <c r="D117" s="56"/>
      <c r="E117" s="46"/>
      <c r="F117" s="46"/>
      <c r="G117" s="46"/>
      <c r="H117" s="46"/>
    </row>
    <row r="118" spans="2:8">
      <c r="B118" s="61"/>
      <c r="C118" s="56"/>
      <c r="D118" s="56"/>
      <c r="E118" s="46"/>
      <c r="F118" s="46"/>
      <c r="G118" s="46"/>
      <c r="H118" s="46"/>
    </row>
    <row r="119" spans="2:8" ht="31.5" customHeight="1">
      <c r="B119" s="62"/>
      <c r="C119" s="56"/>
      <c r="D119" s="56"/>
      <c r="E119" s="46"/>
      <c r="F119" s="46"/>
      <c r="G119" s="46"/>
      <c r="H119" s="46"/>
    </row>
    <row r="120" spans="2:8">
      <c r="B120" s="61"/>
      <c r="C120" s="56"/>
      <c r="D120" s="56"/>
      <c r="E120" s="46"/>
      <c r="F120" s="46"/>
      <c r="G120" s="46"/>
      <c r="H120" s="46"/>
    </row>
    <row r="121" spans="2:8" ht="30.75" customHeight="1">
      <c r="B121" s="62"/>
      <c r="C121" s="56"/>
      <c r="D121" s="56"/>
      <c r="E121" s="46"/>
      <c r="F121" s="46"/>
      <c r="G121" s="46"/>
      <c r="H121" s="46"/>
    </row>
    <row r="122" spans="2:8">
      <c r="B122" s="61"/>
      <c r="C122" s="56"/>
      <c r="D122" s="56"/>
      <c r="E122" s="46"/>
      <c r="F122" s="46"/>
      <c r="G122" s="46"/>
      <c r="H122" s="46"/>
    </row>
    <row r="123" spans="2:8">
      <c r="B123" s="61"/>
      <c r="C123" s="56"/>
      <c r="D123" s="56"/>
      <c r="E123" s="46"/>
      <c r="F123" s="46"/>
      <c r="G123" s="46"/>
      <c r="H123" s="46"/>
    </row>
    <row r="124" spans="2:8">
      <c r="B124" s="61"/>
      <c r="C124" s="56"/>
      <c r="D124" s="56"/>
      <c r="E124" s="46"/>
      <c r="F124" s="46"/>
      <c r="G124" s="46"/>
      <c r="H124" s="46"/>
    </row>
    <row r="125" spans="2:8">
      <c r="B125" s="61"/>
      <c r="C125" s="56"/>
      <c r="D125" s="56"/>
      <c r="E125" s="46"/>
      <c r="F125" s="46"/>
      <c r="G125" s="46"/>
      <c r="H125" s="46"/>
    </row>
    <row r="126" spans="2:8">
      <c r="B126" s="61"/>
      <c r="C126" s="56"/>
      <c r="D126" s="56"/>
      <c r="E126" s="46"/>
      <c r="F126" s="46"/>
      <c r="G126" s="46"/>
      <c r="H126" s="46"/>
    </row>
    <row r="127" spans="2:8">
      <c r="B127" s="61"/>
      <c r="C127" s="56"/>
      <c r="D127" s="56"/>
      <c r="E127" s="46"/>
      <c r="F127" s="46"/>
      <c r="G127" s="46"/>
      <c r="H127" s="46"/>
    </row>
    <row r="128" spans="2:8">
      <c r="B128" s="61"/>
      <c r="C128" s="56"/>
      <c r="D128" s="56"/>
      <c r="E128" s="46"/>
      <c r="F128" s="46"/>
      <c r="G128" s="46"/>
      <c r="H128" s="46"/>
    </row>
    <row r="129" spans="2:8" ht="25.5" customHeight="1">
      <c r="B129" s="62"/>
      <c r="C129" s="56"/>
      <c r="D129" s="56"/>
      <c r="E129" s="46"/>
      <c r="F129" s="46"/>
      <c r="G129" s="46"/>
      <c r="H129" s="46"/>
    </row>
    <row r="130" spans="2:8">
      <c r="B130" s="61"/>
      <c r="C130" s="56"/>
      <c r="D130" s="56"/>
      <c r="E130" s="46"/>
      <c r="F130" s="46"/>
      <c r="G130" s="46"/>
      <c r="H130" s="46"/>
    </row>
    <row r="131" spans="2:8">
      <c r="B131" s="61"/>
      <c r="C131" s="56"/>
      <c r="D131" s="56"/>
      <c r="E131" s="46"/>
      <c r="F131" s="46"/>
      <c r="G131" s="46"/>
      <c r="H131" s="46"/>
    </row>
    <row r="132" spans="2:8" ht="21" customHeight="1">
      <c r="B132" s="62"/>
      <c r="C132" s="56"/>
      <c r="D132" s="56"/>
      <c r="E132" s="46"/>
      <c r="F132" s="46"/>
      <c r="G132" s="46"/>
      <c r="H132" s="46"/>
    </row>
    <row r="133" spans="2:8">
      <c r="B133" s="63"/>
      <c r="C133" s="56"/>
      <c r="D133" s="56"/>
      <c r="E133" s="46"/>
      <c r="F133" s="46"/>
      <c r="G133" s="46"/>
      <c r="H133" s="46"/>
    </row>
    <row r="134" spans="2:8">
      <c r="B134" s="61"/>
      <c r="C134" s="56"/>
      <c r="D134" s="56"/>
      <c r="E134" s="46"/>
      <c r="F134" s="46"/>
      <c r="G134" s="46"/>
      <c r="H134" s="46"/>
    </row>
    <row r="135" spans="2:8">
      <c r="B135" s="61"/>
      <c r="C135" s="56"/>
      <c r="D135" s="56"/>
      <c r="E135" s="46"/>
      <c r="F135" s="46"/>
      <c r="G135" s="46"/>
      <c r="H135" s="46"/>
    </row>
    <row r="136" spans="2:8" ht="25.5" customHeight="1">
      <c r="B136" s="50"/>
      <c r="C136" s="56"/>
      <c r="D136" s="56"/>
      <c r="E136" s="46"/>
      <c r="F136" s="46"/>
      <c r="G136" s="46"/>
      <c r="H136" s="46"/>
    </row>
    <row r="137" spans="2:8" ht="30.75" customHeight="1">
      <c r="B137" s="62"/>
      <c r="C137" s="56"/>
      <c r="D137" s="56"/>
      <c r="E137" s="46"/>
      <c r="F137" s="46"/>
      <c r="G137" s="46"/>
      <c r="H137" s="46"/>
    </row>
    <row r="138" spans="2:8">
      <c r="B138" s="64"/>
      <c r="C138" s="42"/>
      <c r="D138" s="42"/>
      <c r="E138" s="46"/>
      <c r="F138" s="46"/>
      <c r="G138" s="46"/>
      <c r="H138" s="46"/>
    </row>
    <row r="139" spans="2:8">
      <c r="B139" s="52"/>
      <c r="C139" s="42"/>
      <c r="D139" s="64"/>
      <c r="E139" s="46"/>
      <c r="F139" s="46"/>
      <c r="G139" s="46"/>
      <c r="H139" s="46"/>
    </row>
    <row r="140" spans="2:8">
      <c r="B140" s="41"/>
      <c r="C140" s="42"/>
      <c r="D140" s="46"/>
      <c r="E140" s="46"/>
      <c r="F140" s="46"/>
      <c r="G140" s="46"/>
      <c r="H140" s="46"/>
    </row>
    <row r="141" spans="2:8">
      <c r="B141" s="45"/>
      <c r="C141" s="46"/>
      <c r="D141" s="46"/>
      <c r="E141" s="46"/>
      <c r="F141" s="46"/>
      <c r="G141" s="46"/>
      <c r="H141" s="46"/>
    </row>
    <row r="142" spans="2:8">
      <c r="B142" s="46"/>
      <c r="C142" s="46"/>
      <c r="D142" s="46"/>
      <c r="E142" s="46"/>
      <c r="F142" s="46"/>
      <c r="G142" s="46"/>
      <c r="H142" s="46"/>
    </row>
  </sheetData>
  <mergeCells count="25">
    <mergeCell ref="E77:F77"/>
    <mergeCell ref="E72:F72"/>
    <mergeCell ref="E73:F74"/>
    <mergeCell ref="G73:G74"/>
    <mergeCell ref="E75:F76"/>
    <mergeCell ref="G75:G76"/>
    <mergeCell ref="E78:F78"/>
    <mergeCell ref="E79:F79"/>
    <mergeCell ref="E80:F80"/>
    <mergeCell ref="B98:C98"/>
    <mergeCell ref="B111:C111"/>
    <mergeCell ref="E82:F82"/>
    <mergeCell ref="E81:F81"/>
    <mergeCell ref="B42:C42"/>
    <mergeCell ref="B43:C43"/>
    <mergeCell ref="B46:D46"/>
    <mergeCell ref="B55:D55"/>
    <mergeCell ref="E71:G71"/>
    <mergeCell ref="E70:G70"/>
    <mergeCell ref="B3:F3"/>
    <mergeCell ref="B4:F4"/>
    <mergeCell ref="B5:F5"/>
    <mergeCell ref="B14:F14"/>
    <mergeCell ref="B39:B40"/>
    <mergeCell ref="C39:C40"/>
  </mergeCells>
  <pageMargins left="0.39370078740157483" right="0" top="0" bottom="0" header="0.31496062992125984" footer="0.31496062992125984"/>
  <pageSetup paperSize="9" scale="71" fitToHeight="1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2011</vt:lpstr>
      <vt:lpstr>2010</vt:lpstr>
      <vt:lpstr>'2010'!Область_печати</vt:lpstr>
      <vt:lpstr>'2011'!Область_печати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2012-07-11T03:48:05Z</dcterms:modified>
</cp:coreProperties>
</file>