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4" i="1" l="1"/>
  <c r="D36" i="1" l="1"/>
  <c r="B72" i="1"/>
  <c r="D37" i="1" l="1"/>
  <c r="D30" i="1"/>
  <c r="B30" i="1"/>
  <c r="D29" i="1" l="1"/>
  <c r="B29" i="1"/>
  <c r="E12" i="1"/>
  <c r="D12" i="1"/>
  <c r="E17" i="1"/>
  <c r="C17" i="1"/>
  <c r="E18" i="1"/>
  <c r="D18" i="1"/>
  <c r="D16" i="1" s="1"/>
  <c r="C18" i="1"/>
  <c r="E20" i="1"/>
  <c r="C20" i="1"/>
  <c r="E19" i="1"/>
  <c r="C19" i="1"/>
  <c r="E15" i="1"/>
  <c r="F15" i="1" s="1"/>
  <c r="E13" i="1"/>
  <c r="C13" i="1"/>
  <c r="C8" i="1"/>
  <c r="D8" i="1"/>
  <c r="D65" i="1"/>
  <c r="D63" i="1"/>
  <c r="D62" i="1"/>
  <c r="D61" i="1"/>
  <c r="D66" i="1"/>
  <c r="D48" i="1"/>
  <c r="C48" i="1"/>
  <c r="F21" i="1"/>
  <c r="F17" i="1"/>
  <c r="F14" i="1"/>
  <c r="F13" i="1"/>
  <c r="C37" i="1" l="1"/>
  <c r="C36" i="1"/>
  <c r="C30" i="1"/>
  <c r="C45" i="1"/>
  <c r="C35" i="1"/>
  <c r="C41" i="1"/>
  <c r="C44" i="1"/>
  <c r="F19" i="1"/>
  <c r="D53" i="1"/>
  <c r="F18" i="1"/>
  <c r="C24" i="1"/>
  <c r="D55" i="1" s="1"/>
  <c r="D57" i="1" s="1"/>
  <c r="D60" i="1"/>
  <c r="E24" i="1"/>
  <c r="F12" i="1"/>
  <c r="C16" i="1"/>
  <c r="D64" i="1" s="1"/>
  <c r="E16" i="1"/>
  <c r="D24" i="1"/>
  <c r="D59" i="1"/>
  <c r="F20" i="1"/>
  <c r="D58" i="1" l="1"/>
  <c r="F16" i="1"/>
  <c r="C29" i="1"/>
  <c r="F24" i="1"/>
</calcChain>
</file>

<file path=xl/sharedStrings.xml><?xml version="1.0" encoding="utf-8"?>
<sst xmlns="http://schemas.openxmlformats.org/spreadsheetml/2006/main" count="81" uniqueCount="72">
  <si>
    <t>Адрес</t>
  </si>
  <si>
    <t>кол-во проживающих чел.</t>
  </si>
  <si>
    <t>Итого</t>
  </si>
  <si>
    <t>Статьи</t>
  </si>
  <si>
    <t>тариф руб/м2</t>
  </si>
  <si>
    <t>1.Содержание общего имущества</t>
  </si>
  <si>
    <t>2.Текущий ремонт</t>
  </si>
  <si>
    <t xml:space="preserve">3.Аренда </t>
  </si>
  <si>
    <t>4.Содержание приборов учета</t>
  </si>
  <si>
    <t>5.Коммунальные ,всего</t>
  </si>
  <si>
    <t>5.1.Отопление, руб./ Гкал</t>
  </si>
  <si>
    <t>5.2.ГВС,   руб/м3</t>
  </si>
  <si>
    <t>5.3.ХВС    руб/м3</t>
  </si>
  <si>
    <t>5.4.Стоки   руб/м3</t>
  </si>
  <si>
    <t>6.Электроэнергия</t>
  </si>
  <si>
    <t>7.Пени</t>
  </si>
  <si>
    <t xml:space="preserve">Итого </t>
  </si>
  <si>
    <t xml:space="preserve">Наименование </t>
  </si>
  <si>
    <t>Тариф руб/м2</t>
  </si>
  <si>
    <t>ПЛАН руб.</t>
  </si>
  <si>
    <t>ФАКТ, руб.</t>
  </si>
  <si>
    <t>Управление многоквартирным домом и содержание общего имущества</t>
  </si>
  <si>
    <t>Уборка лестничных клеток</t>
  </si>
  <si>
    <t>Техническое обслуживание</t>
  </si>
  <si>
    <t>Обслуживание лифта</t>
  </si>
  <si>
    <t>Домофоны</t>
  </si>
  <si>
    <t>Налог на окружающую среду</t>
  </si>
  <si>
    <t>Освещение мест общего пользования</t>
  </si>
  <si>
    <t>ТБО</t>
  </si>
  <si>
    <t>Комиссия, почтовые, наториальные</t>
  </si>
  <si>
    <t xml:space="preserve">Госпошлина </t>
  </si>
  <si>
    <t>Система Город</t>
  </si>
  <si>
    <t>РКО</t>
  </si>
  <si>
    <t>Информационные услуги паспортного стола</t>
  </si>
  <si>
    <t>Прочие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</si>
  <si>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</si>
  <si>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</si>
  <si>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</si>
  <si>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</si>
  <si>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</si>
  <si>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</si>
  <si>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</si>
  <si>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</si>
  <si>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</si>
  <si>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</si>
  <si>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</si>
  <si>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</si>
  <si>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</si>
  <si>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 Капитальный ремонт</t>
  </si>
  <si>
    <t>6.Коммунальные услуги</t>
  </si>
  <si>
    <t>8.Налог</t>
  </si>
  <si>
    <t>руб.</t>
  </si>
  <si>
    <t>Директор УК "Ангара"</t>
  </si>
  <si>
    <t>Отчет ФХД ТСЖ "Апрель"  за 2012 год</t>
  </si>
  <si>
    <t>Гоголя, 23</t>
  </si>
  <si>
    <t>2. Информация по начислению</t>
  </si>
  <si>
    <t>Оплачено жителями  в 2012г., руб.</t>
  </si>
  <si>
    <t>Финансовый результат по ТСЖ за 2012год</t>
  </si>
  <si>
    <t>Финансовый результат  2011года</t>
  </si>
  <si>
    <t>Финансовый результат по ТСЖ за  2012 год с учетом результата 2011 года</t>
  </si>
  <si>
    <t>2.Содержание  приборов учета</t>
  </si>
  <si>
    <t xml:space="preserve">Ремонт шиферной кровли над кв.№38 </t>
  </si>
  <si>
    <t>Сброс и вывоз снега, сбивание сосулек</t>
  </si>
  <si>
    <t>Доходы ТСЖ, в руб.</t>
  </si>
  <si>
    <t>Задолженность жителей на начало года, в руб.</t>
  </si>
  <si>
    <t>Задолженность жителей на отчетный период, в руб.</t>
  </si>
  <si>
    <t>3. Расходы ТСЖ</t>
  </si>
  <si>
    <t>4. Выполнение работ по текущему ремонту за период с  01.01.2012г. по 31.12.2012г.</t>
  </si>
  <si>
    <t>Днепровский Д.А.</t>
  </si>
  <si>
    <t>Румянцева, 26</t>
  </si>
  <si>
    <t>Площадь, м2</t>
  </si>
  <si>
    <t xml:space="preserve"> Установка приборов учета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</si>
</sst>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0" fontId="0" fillId="0" borderId="0" xfId="0" applyBorder="1"/>
    <xf numFmtId="2" fontId="0" fillId="0" borderId="0" xfId="0" applyNumberFormat="1"/>
    <xf numFmtId="4" fontId="0" fillId="0" borderId="0" xfId="0" applyNumberFormat="1" applyFill="1"/>
    <xf numFmtId="0" fontId="1" fillId="0" borderId="0" xfId="0" applyFont="1" applyFill="1" applyBorder="1"/>
    <xf numFmtId="4" fontId="1" fillId="0" borderId="0" xfId="0" applyNumberFormat="1" applyFont="1" applyFill="1"/>
    <xf numFmtId="4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7" fillId="0" borderId="0" xfId="0" applyFont="1"/>
    <xf numFmtId="4" fontId="7" fillId="0" borderId="0" xfId="0" applyNumberFormat="1" applyFont="1"/>
    <xf numFmtId="0" fontId="5" fillId="0" borderId="1" xfId="0" applyFont="1" applyBorder="1"/>
    <xf numFmtId="4" fontId="5" fillId="0" borderId="2" xfId="0" applyNumberFormat="1" applyFont="1" applyBorder="1"/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4" fontId="5" fillId="0" borderId="6" xfId="0" applyNumberFormat="1" applyFont="1" applyBorder="1"/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/>
    </xf>
    <xf numFmtId="0" fontId="5" fillId="0" borderId="49" xfId="0" applyFont="1" applyBorder="1"/>
    <xf numFmtId="4" fontId="5" fillId="0" borderId="50" xfId="0" applyNumberFormat="1" applyFont="1" applyBorder="1"/>
    <xf numFmtId="4" fontId="5" fillId="0" borderId="51" xfId="0" applyNumberFormat="1" applyFont="1" applyBorder="1" applyAlignment="1">
      <alignment horizontal="center" vertical="center" wrapText="1"/>
    </xf>
    <xf numFmtId="4" fontId="5" fillId="0" borderId="52" xfId="0" applyNumberFormat="1" applyFont="1" applyBorder="1" applyAlignment="1">
      <alignment horizontal="center"/>
    </xf>
    <xf numFmtId="0" fontId="5" fillId="0" borderId="15" xfId="0" applyFont="1" applyBorder="1"/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4" fontId="7" fillId="0" borderId="0" xfId="0" applyNumberFormat="1" applyFont="1" applyBorder="1"/>
    <xf numFmtId="4" fontId="7" fillId="0" borderId="55" xfId="0" applyNumberFormat="1" applyFont="1" applyBorder="1"/>
    <xf numFmtId="0" fontId="5" fillId="0" borderId="16" xfId="0" applyFont="1" applyBorder="1"/>
    <xf numFmtId="4" fontId="5" fillId="0" borderId="17" xfId="0" applyNumberFormat="1" applyFont="1" applyBorder="1" applyAlignment="1">
      <alignment horizontal="center" vertical="center" wrapText="1"/>
    </xf>
    <xf numFmtId="4" fontId="5" fillId="0" borderId="53" xfId="0" applyNumberFormat="1" applyFont="1" applyBorder="1" applyAlignment="1">
      <alignment horizontal="center" vertical="center" wrapText="1"/>
    </xf>
    <xf numFmtId="4" fontId="5" fillId="0" borderId="54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4" fontId="6" fillId="0" borderId="6" xfId="0" applyNumberFormat="1" applyFont="1" applyBorder="1"/>
    <xf numFmtId="4" fontId="6" fillId="0" borderId="8" xfId="0" applyNumberFormat="1" applyFont="1" applyBorder="1"/>
    <xf numFmtId="0" fontId="7" fillId="0" borderId="9" xfId="0" applyFont="1" applyBorder="1"/>
    <xf numFmtId="4" fontId="5" fillId="0" borderId="10" xfId="0" applyNumberFormat="1" applyFont="1" applyFill="1" applyBorder="1"/>
    <xf numFmtId="4" fontId="6" fillId="0" borderId="10" xfId="0" applyNumberFormat="1" applyFont="1" applyFill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4" fontId="5" fillId="0" borderId="11" xfId="0" applyNumberFormat="1" applyFont="1" applyBorder="1"/>
    <xf numFmtId="0" fontId="5" fillId="0" borderId="10" xfId="0" applyFont="1" applyBorder="1"/>
    <xf numFmtId="0" fontId="5" fillId="0" borderId="12" xfId="0" applyFont="1" applyBorder="1"/>
    <xf numFmtId="4" fontId="6" fillId="0" borderId="13" xfId="0" applyNumberFormat="1" applyFont="1" applyBorder="1"/>
    <xf numFmtId="4" fontId="6" fillId="0" borderId="13" xfId="0" applyNumberFormat="1" applyFont="1" applyFill="1" applyBorder="1"/>
    <xf numFmtId="4" fontId="6" fillId="0" borderId="14" xfId="0" applyNumberFormat="1" applyFont="1" applyBorder="1"/>
    <xf numFmtId="0" fontId="7" fillId="0" borderId="21" xfId="0" applyFont="1" applyBorder="1"/>
    <xf numFmtId="4" fontId="6" fillId="0" borderId="22" xfId="0" applyNumberFormat="1" applyFont="1" applyBorder="1"/>
    <xf numFmtId="4" fontId="6" fillId="0" borderId="23" xfId="0" applyNumberFormat="1" applyFont="1" applyFill="1" applyBorder="1"/>
    <xf numFmtId="4" fontId="6" fillId="0" borderId="24" xfId="0" applyNumberFormat="1" applyFont="1" applyBorder="1"/>
    <xf numFmtId="0" fontId="7" fillId="0" borderId="1" xfId="0" applyFont="1" applyFill="1" applyBorder="1"/>
    <xf numFmtId="4" fontId="6" fillId="0" borderId="2" xfId="0" applyNumberFormat="1" applyFont="1" applyBorder="1"/>
    <xf numFmtId="4" fontId="5" fillId="0" borderId="3" xfId="0" applyNumberFormat="1" applyFont="1" applyBorder="1"/>
    <xf numFmtId="4" fontId="5" fillId="0" borderId="4" xfId="0" applyNumberFormat="1" applyFont="1" applyBorder="1"/>
    <xf numFmtId="0" fontId="5" fillId="0" borderId="17" xfId="0" applyFont="1" applyBorder="1"/>
    <xf numFmtId="4" fontId="5" fillId="0" borderId="19" xfId="0" applyNumberFormat="1" applyFont="1" applyBorder="1"/>
    <xf numFmtId="4" fontId="5" fillId="0" borderId="18" xfId="0" applyNumberFormat="1" applyFont="1" applyBorder="1"/>
    <xf numFmtId="4" fontId="5" fillId="0" borderId="28" xfId="0" applyNumberFormat="1" applyFont="1" applyBorder="1"/>
    <xf numFmtId="0" fontId="7" fillId="0" borderId="29" xfId="0" applyFont="1" applyBorder="1"/>
    <xf numFmtId="2" fontId="5" fillId="0" borderId="30" xfId="0" applyNumberFormat="1" applyFont="1" applyBorder="1"/>
    <xf numFmtId="4" fontId="5" fillId="0" borderId="31" xfId="0" applyNumberFormat="1" applyFont="1" applyFill="1" applyBorder="1"/>
    <xf numFmtId="0" fontId="7" fillId="0" borderId="32" xfId="0" applyFont="1" applyBorder="1" applyAlignment="1">
      <alignment horizontal="left" vertical="center" wrapText="1"/>
    </xf>
    <xf numFmtId="2" fontId="6" fillId="0" borderId="33" xfId="0" applyNumberFormat="1" applyFont="1" applyBorder="1"/>
    <xf numFmtId="4" fontId="6" fillId="0" borderId="34" xfId="0" applyNumberFormat="1" applyFont="1" applyFill="1" applyBorder="1"/>
    <xf numFmtId="4" fontId="6" fillId="0" borderId="33" xfId="0" applyNumberFormat="1" applyFont="1" applyFill="1" applyBorder="1"/>
    <xf numFmtId="0" fontId="7" fillId="0" borderId="32" xfId="0" applyFont="1" applyBorder="1"/>
    <xf numFmtId="2" fontId="6" fillId="0" borderId="33" xfId="0" applyNumberFormat="1" applyFont="1" applyBorder="1" applyAlignment="1">
      <alignment horizontal="right"/>
    </xf>
    <xf numFmtId="4" fontId="6" fillId="0" borderId="34" xfId="0" applyNumberFormat="1" applyFont="1" applyBorder="1"/>
    <xf numFmtId="0" fontId="6" fillId="0" borderId="33" xfId="0" applyFont="1" applyBorder="1" applyAlignment="1">
      <alignment horizontal="right"/>
    </xf>
    <xf numFmtId="0" fontId="6" fillId="0" borderId="33" xfId="0" applyFont="1" applyBorder="1"/>
    <xf numFmtId="4" fontId="6" fillId="2" borderId="33" xfId="0" applyNumberFormat="1" applyFont="1" applyFill="1" applyBorder="1"/>
    <xf numFmtId="2" fontId="6" fillId="0" borderId="35" xfId="0" applyNumberFormat="1" applyFont="1" applyBorder="1"/>
    <xf numFmtId="0" fontId="7" fillId="0" borderId="33" xfId="0" applyFont="1" applyBorder="1"/>
    <xf numFmtId="4" fontId="6" fillId="0" borderId="35" xfId="0" applyNumberFormat="1" applyFont="1" applyBorder="1"/>
    <xf numFmtId="0" fontId="5" fillId="0" borderId="32" xfId="0" applyFont="1" applyBorder="1"/>
    <xf numFmtId="0" fontId="5" fillId="0" borderId="33" xfId="0" applyFont="1" applyBorder="1" applyAlignment="1">
      <alignment horizontal="right"/>
    </xf>
    <xf numFmtId="4" fontId="5" fillId="0" borderId="34" xfId="0" applyNumberFormat="1" applyFont="1" applyFill="1" applyBorder="1"/>
    <xf numFmtId="4" fontId="5" fillId="0" borderId="33" xfId="0" applyNumberFormat="1" applyFont="1" applyFill="1" applyBorder="1"/>
    <xf numFmtId="0" fontId="5" fillId="0" borderId="33" xfId="0" applyFont="1" applyBorder="1"/>
    <xf numFmtId="4" fontId="6" fillId="0" borderId="36" xfId="0" applyNumberFormat="1" applyFont="1" applyFill="1" applyBorder="1"/>
    <xf numFmtId="0" fontId="7" fillId="0" borderId="37" xfId="0" applyFont="1" applyBorder="1"/>
    <xf numFmtId="0" fontId="6" fillId="0" borderId="38" xfId="0" applyFont="1" applyBorder="1"/>
    <xf numFmtId="4" fontId="6" fillId="0" borderId="39" xfId="0" applyNumberFormat="1" applyFont="1" applyFill="1" applyBorder="1"/>
    <xf numFmtId="4" fontId="6" fillId="0" borderId="38" xfId="0" applyNumberFormat="1" applyFont="1" applyFill="1" applyBorder="1"/>
    <xf numFmtId="0" fontId="5" fillId="0" borderId="40" xfId="0" applyFont="1" applyBorder="1"/>
    <xf numFmtId="0" fontId="5" fillId="0" borderId="41" xfId="0" applyFont="1" applyBorder="1"/>
    <xf numFmtId="4" fontId="5" fillId="0" borderId="8" xfId="0" applyNumberFormat="1" applyFont="1" applyBorder="1"/>
    <xf numFmtId="0" fontId="5" fillId="0" borderId="42" xfId="0" applyFont="1" applyBorder="1"/>
    <xf numFmtId="0" fontId="5" fillId="0" borderId="43" xfId="0" applyFont="1" applyBorder="1"/>
    <xf numFmtId="4" fontId="5" fillId="0" borderId="44" xfId="0" applyNumberFormat="1" applyFont="1" applyBorder="1"/>
    <xf numFmtId="4" fontId="5" fillId="0" borderId="45" xfId="0" applyNumberFormat="1" applyFont="1" applyBorder="1"/>
    <xf numFmtId="0" fontId="5" fillId="0" borderId="9" xfId="0" applyFont="1" applyFill="1" applyBorder="1"/>
    <xf numFmtId="0" fontId="5" fillId="0" borderId="20" xfId="0" applyFont="1" applyFill="1" applyBorder="1"/>
    <xf numFmtId="4" fontId="5" fillId="0" borderId="14" xfId="0" applyNumberFormat="1" applyFont="1" applyBorder="1"/>
    <xf numFmtId="0" fontId="5" fillId="3" borderId="17" xfId="0" applyFont="1" applyFill="1" applyBorder="1"/>
    <xf numFmtId="0" fontId="5" fillId="3" borderId="40" xfId="0" applyFont="1" applyFill="1" applyBorder="1"/>
    <xf numFmtId="4" fontId="7" fillId="3" borderId="40" xfId="0" applyNumberFormat="1" applyFont="1" applyFill="1" applyBorder="1"/>
    <xf numFmtId="4" fontId="7" fillId="3" borderId="48" xfId="0" applyNumberFormat="1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4" fontId="7" fillId="0" borderId="6" xfId="0" applyNumberFormat="1" applyFont="1" applyBorder="1"/>
    <xf numFmtId="4" fontId="7" fillId="0" borderId="8" xfId="0" applyNumberFormat="1" applyFont="1" applyBorder="1"/>
    <xf numFmtId="0" fontId="5" fillId="0" borderId="10" xfId="0" applyFont="1" applyFill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0" fontId="5" fillId="0" borderId="12" xfId="0" applyFont="1" applyFill="1" applyBorder="1"/>
    <xf numFmtId="0" fontId="5" fillId="0" borderId="13" xfId="0" applyFont="1" applyFill="1" applyBorder="1"/>
    <xf numFmtId="4" fontId="7" fillId="0" borderId="13" xfId="0" applyNumberFormat="1" applyFont="1" applyBorder="1"/>
    <xf numFmtId="4" fontId="7" fillId="0" borderId="14" xfId="0" applyNumberFormat="1" applyFont="1" applyBorder="1"/>
    <xf numFmtId="4" fontId="5" fillId="0" borderId="19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8" xfId="0" applyFont="1" applyBorder="1"/>
    <xf numFmtId="0" fontId="5" fillId="0" borderId="0" xfId="0" applyFont="1" applyFill="1"/>
    <xf numFmtId="0" fontId="3" fillId="0" borderId="5" xfId="0" applyFont="1" applyBorder="1" applyAlignment="1">
      <alignment vertical="center" wrapText="1"/>
    </xf>
    <xf numFmtId="4" fontId="2" fillId="0" borderId="8" xfId="0" applyNumberFormat="1" applyFont="1" applyBorder="1" applyAlignment="1"/>
    <xf numFmtId="0" fontId="3" fillId="0" borderId="9" xfId="0" applyFont="1" applyBorder="1" applyAlignment="1">
      <alignment vertical="center" wrapText="1"/>
    </xf>
    <xf numFmtId="4" fontId="2" fillId="0" borderId="11" xfId="0" applyNumberFormat="1" applyFont="1" applyFill="1" applyBorder="1" applyAlignment="1"/>
    <xf numFmtId="0" fontId="3" fillId="0" borderId="49" xfId="0" applyFont="1" applyBorder="1" applyAlignment="1">
      <alignment vertical="center" wrapText="1"/>
    </xf>
    <xf numFmtId="4" fontId="2" fillId="0" borderId="52" xfId="0" applyNumberFormat="1" applyFont="1" applyFill="1" applyBorder="1" applyAlignment="1"/>
    <xf numFmtId="4" fontId="1" fillId="0" borderId="4" xfId="0" applyNumberFormat="1" applyFont="1" applyBorder="1"/>
    <xf numFmtId="2" fontId="5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4" fontId="5" fillId="4" borderId="3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topLeftCell="A54" workbookViewId="0">
      <selection activeCell="B77" sqref="B77"/>
    </sheetView>
  </sheetViews>
  <sheetFormatPr defaultRowHeight="15" x14ac:dyDescent="0.25"/>
  <cols>
    <col min="1" max="1" width="44.28515625" customWidth="1"/>
    <col min="2" max="2" width="10.140625" style="1" customWidth="1"/>
    <col min="3" max="3" width="16.42578125" style="1" customWidth="1"/>
    <col min="4" max="4" width="17.42578125" style="1" customWidth="1"/>
    <col min="5" max="5" width="15.140625" customWidth="1"/>
    <col min="6" max="6" width="18.28515625" customWidth="1"/>
    <col min="7" max="7" width="13.5703125" customWidth="1"/>
    <col min="257" max="257" width="44.28515625" customWidth="1"/>
    <col min="258" max="258" width="7.140625" customWidth="1"/>
    <col min="259" max="259" width="16.42578125" customWidth="1"/>
    <col min="260" max="260" width="17.42578125" customWidth="1"/>
    <col min="261" max="261" width="15.140625" customWidth="1"/>
    <col min="262" max="262" width="16.28515625" customWidth="1"/>
    <col min="263" max="263" width="13.5703125" customWidth="1"/>
    <col min="513" max="513" width="44.28515625" customWidth="1"/>
    <col min="514" max="514" width="7.140625" customWidth="1"/>
    <col min="515" max="515" width="16.42578125" customWidth="1"/>
    <col min="516" max="516" width="17.42578125" customWidth="1"/>
    <col min="517" max="517" width="15.140625" customWidth="1"/>
    <col min="518" max="518" width="16.28515625" customWidth="1"/>
    <col min="519" max="519" width="13.5703125" customWidth="1"/>
    <col min="769" max="769" width="44.28515625" customWidth="1"/>
    <col min="770" max="770" width="7.140625" customWidth="1"/>
    <col min="771" max="771" width="16.42578125" customWidth="1"/>
    <col min="772" max="772" width="17.42578125" customWidth="1"/>
    <col min="773" max="773" width="15.140625" customWidth="1"/>
    <col min="774" max="774" width="16.28515625" customWidth="1"/>
    <col min="775" max="775" width="13.5703125" customWidth="1"/>
    <col min="1025" max="1025" width="44.28515625" customWidth="1"/>
    <col min="1026" max="1026" width="7.140625" customWidth="1"/>
    <col min="1027" max="1027" width="16.42578125" customWidth="1"/>
    <col min="1028" max="1028" width="17.42578125" customWidth="1"/>
    <col min="1029" max="1029" width="15.140625" customWidth="1"/>
    <col min="1030" max="1030" width="16.28515625" customWidth="1"/>
    <col min="1031" max="1031" width="13.5703125" customWidth="1"/>
    <col min="1281" max="1281" width="44.28515625" customWidth="1"/>
    <col min="1282" max="1282" width="7.140625" customWidth="1"/>
    <col min="1283" max="1283" width="16.42578125" customWidth="1"/>
    <col min="1284" max="1284" width="17.42578125" customWidth="1"/>
    <col min="1285" max="1285" width="15.140625" customWidth="1"/>
    <col min="1286" max="1286" width="16.28515625" customWidth="1"/>
    <col min="1287" max="1287" width="13.5703125" customWidth="1"/>
    <col min="1537" max="1537" width="44.28515625" customWidth="1"/>
    <col min="1538" max="1538" width="7.140625" customWidth="1"/>
    <col min="1539" max="1539" width="16.42578125" customWidth="1"/>
    <col min="1540" max="1540" width="17.42578125" customWidth="1"/>
    <col min="1541" max="1541" width="15.140625" customWidth="1"/>
    <col min="1542" max="1542" width="16.28515625" customWidth="1"/>
    <col min="1543" max="1543" width="13.5703125" customWidth="1"/>
    <col min="1793" max="1793" width="44.28515625" customWidth="1"/>
    <col min="1794" max="1794" width="7.140625" customWidth="1"/>
    <col min="1795" max="1795" width="16.42578125" customWidth="1"/>
    <col min="1796" max="1796" width="17.42578125" customWidth="1"/>
    <col min="1797" max="1797" width="15.140625" customWidth="1"/>
    <col min="1798" max="1798" width="16.28515625" customWidth="1"/>
    <col min="1799" max="1799" width="13.5703125" customWidth="1"/>
    <col min="2049" max="2049" width="44.28515625" customWidth="1"/>
    <col min="2050" max="2050" width="7.140625" customWidth="1"/>
    <col min="2051" max="2051" width="16.42578125" customWidth="1"/>
    <col min="2052" max="2052" width="17.42578125" customWidth="1"/>
    <col min="2053" max="2053" width="15.140625" customWidth="1"/>
    <col min="2054" max="2054" width="16.28515625" customWidth="1"/>
    <col min="2055" max="2055" width="13.5703125" customWidth="1"/>
    <col min="2305" max="2305" width="44.28515625" customWidth="1"/>
    <col min="2306" max="2306" width="7.140625" customWidth="1"/>
    <col min="2307" max="2307" width="16.42578125" customWidth="1"/>
    <col min="2308" max="2308" width="17.42578125" customWidth="1"/>
    <col min="2309" max="2309" width="15.140625" customWidth="1"/>
    <col min="2310" max="2310" width="16.28515625" customWidth="1"/>
    <col min="2311" max="2311" width="13.5703125" customWidth="1"/>
    <col min="2561" max="2561" width="44.28515625" customWidth="1"/>
    <col min="2562" max="2562" width="7.140625" customWidth="1"/>
    <col min="2563" max="2563" width="16.42578125" customWidth="1"/>
    <col min="2564" max="2564" width="17.42578125" customWidth="1"/>
    <col min="2565" max="2565" width="15.140625" customWidth="1"/>
    <col min="2566" max="2566" width="16.28515625" customWidth="1"/>
    <col min="2567" max="2567" width="13.5703125" customWidth="1"/>
    <col min="2817" max="2817" width="44.28515625" customWidth="1"/>
    <col min="2818" max="2818" width="7.140625" customWidth="1"/>
    <col min="2819" max="2819" width="16.42578125" customWidth="1"/>
    <col min="2820" max="2820" width="17.42578125" customWidth="1"/>
    <col min="2821" max="2821" width="15.140625" customWidth="1"/>
    <col min="2822" max="2822" width="16.28515625" customWidth="1"/>
    <col min="2823" max="2823" width="13.5703125" customWidth="1"/>
    <col min="3073" max="3073" width="44.28515625" customWidth="1"/>
    <col min="3074" max="3074" width="7.140625" customWidth="1"/>
    <col min="3075" max="3075" width="16.42578125" customWidth="1"/>
    <col min="3076" max="3076" width="17.42578125" customWidth="1"/>
    <col min="3077" max="3077" width="15.140625" customWidth="1"/>
    <col min="3078" max="3078" width="16.28515625" customWidth="1"/>
    <col min="3079" max="3079" width="13.5703125" customWidth="1"/>
    <col min="3329" max="3329" width="44.28515625" customWidth="1"/>
    <col min="3330" max="3330" width="7.140625" customWidth="1"/>
    <col min="3331" max="3331" width="16.42578125" customWidth="1"/>
    <col min="3332" max="3332" width="17.42578125" customWidth="1"/>
    <col min="3333" max="3333" width="15.140625" customWidth="1"/>
    <col min="3334" max="3334" width="16.28515625" customWidth="1"/>
    <col min="3335" max="3335" width="13.5703125" customWidth="1"/>
    <col min="3585" max="3585" width="44.28515625" customWidth="1"/>
    <col min="3586" max="3586" width="7.140625" customWidth="1"/>
    <col min="3587" max="3587" width="16.42578125" customWidth="1"/>
    <col min="3588" max="3588" width="17.42578125" customWidth="1"/>
    <col min="3589" max="3589" width="15.140625" customWidth="1"/>
    <col min="3590" max="3590" width="16.28515625" customWidth="1"/>
    <col min="3591" max="3591" width="13.5703125" customWidth="1"/>
    <col min="3841" max="3841" width="44.28515625" customWidth="1"/>
    <col min="3842" max="3842" width="7.140625" customWidth="1"/>
    <col min="3843" max="3843" width="16.42578125" customWidth="1"/>
    <col min="3844" max="3844" width="17.42578125" customWidth="1"/>
    <col min="3845" max="3845" width="15.140625" customWidth="1"/>
    <col min="3846" max="3846" width="16.28515625" customWidth="1"/>
    <col min="3847" max="3847" width="13.5703125" customWidth="1"/>
    <col min="4097" max="4097" width="44.28515625" customWidth="1"/>
    <col min="4098" max="4098" width="7.140625" customWidth="1"/>
    <col min="4099" max="4099" width="16.42578125" customWidth="1"/>
    <col min="4100" max="4100" width="17.42578125" customWidth="1"/>
    <col min="4101" max="4101" width="15.140625" customWidth="1"/>
    <col min="4102" max="4102" width="16.28515625" customWidth="1"/>
    <col min="4103" max="4103" width="13.5703125" customWidth="1"/>
    <col min="4353" max="4353" width="44.28515625" customWidth="1"/>
    <col min="4354" max="4354" width="7.140625" customWidth="1"/>
    <col min="4355" max="4355" width="16.42578125" customWidth="1"/>
    <col min="4356" max="4356" width="17.42578125" customWidth="1"/>
    <col min="4357" max="4357" width="15.140625" customWidth="1"/>
    <col min="4358" max="4358" width="16.28515625" customWidth="1"/>
    <col min="4359" max="4359" width="13.5703125" customWidth="1"/>
    <col min="4609" max="4609" width="44.28515625" customWidth="1"/>
    <col min="4610" max="4610" width="7.140625" customWidth="1"/>
    <col min="4611" max="4611" width="16.42578125" customWidth="1"/>
    <col min="4612" max="4612" width="17.42578125" customWidth="1"/>
    <col min="4613" max="4613" width="15.140625" customWidth="1"/>
    <col min="4614" max="4614" width="16.28515625" customWidth="1"/>
    <col min="4615" max="4615" width="13.5703125" customWidth="1"/>
    <col min="4865" max="4865" width="44.28515625" customWidth="1"/>
    <col min="4866" max="4866" width="7.140625" customWidth="1"/>
    <col min="4867" max="4867" width="16.42578125" customWidth="1"/>
    <col min="4868" max="4868" width="17.42578125" customWidth="1"/>
    <col min="4869" max="4869" width="15.140625" customWidth="1"/>
    <col min="4870" max="4870" width="16.28515625" customWidth="1"/>
    <col min="4871" max="4871" width="13.5703125" customWidth="1"/>
    <col min="5121" max="5121" width="44.28515625" customWidth="1"/>
    <col min="5122" max="5122" width="7.140625" customWidth="1"/>
    <col min="5123" max="5123" width="16.42578125" customWidth="1"/>
    <col min="5124" max="5124" width="17.42578125" customWidth="1"/>
    <col min="5125" max="5125" width="15.140625" customWidth="1"/>
    <col min="5126" max="5126" width="16.28515625" customWidth="1"/>
    <col min="5127" max="5127" width="13.5703125" customWidth="1"/>
    <col min="5377" max="5377" width="44.28515625" customWidth="1"/>
    <col min="5378" max="5378" width="7.140625" customWidth="1"/>
    <col min="5379" max="5379" width="16.42578125" customWidth="1"/>
    <col min="5380" max="5380" width="17.42578125" customWidth="1"/>
    <col min="5381" max="5381" width="15.140625" customWidth="1"/>
    <col min="5382" max="5382" width="16.28515625" customWidth="1"/>
    <col min="5383" max="5383" width="13.5703125" customWidth="1"/>
    <col min="5633" max="5633" width="44.28515625" customWidth="1"/>
    <col min="5634" max="5634" width="7.140625" customWidth="1"/>
    <col min="5635" max="5635" width="16.42578125" customWidth="1"/>
    <col min="5636" max="5636" width="17.42578125" customWidth="1"/>
    <col min="5637" max="5637" width="15.140625" customWidth="1"/>
    <col min="5638" max="5638" width="16.28515625" customWidth="1"/>
    <col min="5639" max="5639" width="13.5703125" customWidth="1"/>
    <col min="5889" max="5889" width="44.28515625" customWidth="1"/>
    <col min="5890" max="5890" width="7.140625" customWidth="1"/>
    <col min="5891" max="5891" width="16.42578125" customWidth="1"/>
    <col min="5892" max="5892" width="17.42578125" customWidth="1"/>
    <col min="5893" max="5893" width="15.140625" customWidth="1"/>
    <col min="5894" max="5894" width="16.28515625" customWidth="1"/>
    <col min="5895" max="5895" width="13.5703125" customWidth="1"/>
    <col min="6145" max="6145" width="44.28515625" customWidth="1"/>
    <col min="6146" max="6146" width="7.140625" customWidth="1"/>
    <col min="6147" max="6147" width="16.42578125" customWidth="1"/>
    <col min="6148" max="6148" width="17.42578125" customWidth="1"/>
    <col min="6149" max="6149" width="15.140625" customWidth="1"/>
    <col min="6150" max="6150" width="16.28515625" customWidth="1"/>
    <col min="6151" max="6151" width="13.5703125" customWidth="1"/>
    <col min="6401" max="6401" width="44.28515625" customWidth="1"/>
    <col min="6402" max="6402" width="7.140625" customWidth="1"/>
    <col min="6403" max="6403" width="16.42578125" customWidth="1"/>
    <col min="6404" max="6404" width="17.42578125" customWidth="1"/>
    <col min="6405" max="6405" width="15.140625" customWidth="1"/>
    <col min="6406" max="6406" width="16.28515625" customWidth="1"/>
    <col min="6407" max="6407" width="13.5703125" customWidth="1"/>
    <col min="6657" max="6657" width="44.28515625" customWidth="1"/>
    <col min="6658" max="6658" width="7.140625" customWidth="1"/>
    <col min="6659" max="6659" width="16.42578125" customWidth="1"/>
    <col min="6660" max="6660" width="17.42578125" customWidth="1"/>
    <col min="6661" max="6661" width="15.140625" customWidth="1"/>
    <col min="6662" max="6662" width="16.28515625" customWidth="1"/>
    <col min="6663" max="6663" width="13.5703125" customWidth="1"/>
    <col min="6913" max="6913" width="44.28515625" customWidth="1"/>
    <col min="6914" max="6914" width="7.140625" customWidth="1"/>
    <col min="6915" max="6915" width="16.42578125" customWidth="1"/>
    <col min="6916" max="6916" width="17.42578125" customWidth="1"/>
    <col min="6917" max="6917" width="15.140625" customWidth="1"/>
    <col min="6918" max="6918" width="16.28515625" customWidth="1"/>
    <col min="6919" max="6919" width="13.5703125" customWidth="1"/>
    <col min="7169" max="7169" width="44.28515625" customWidth="1"/>
    <col min="7170" max="7170" width="7.140625" customWidth="1"/>
    <col min="7171" max="7171" width="16.42578125" customWidth="1"/>
    <col min="7172" max="7172" width="17.42578125" customWidth="1"/>
    <col min="7173" max="7173" width="15.140625" customWidth="1"/>
    <col min="7174" max="7174" width="16.28515625" customWidth="1"/>
    <col min="7175" max="7175" width="13.5703125" customWidth="1"/>
    <col min="7425" max="7425" width="44.28515625" customWidth="1"/>
    <col min="7426" max="7426" width="7.140625" customWidth="1"/>
    <col min="7427" max="7427" width="16.42578125" customWidth="1"/>
    <col min="7428" max="7428" width="17.42578125" customWidth="1"/>
    <col min="7429" max="7429" width="15.140625" customWidth="1"/>
    <col min="7430" max="7430" width="16.28515625" customWidth="1"/>
    <col min="7431" max="7431" width="13.5703125" customWidth="1"/>
    <col min="7681" max="7681" width="44.28515625" customWidth="1"/>
    <col min="7682" max="7682" width="7.140625" customWidth="1"/>
    <col min="7683" max="7683" width="16.42578125" customWidth="1"/>
    <col min="7684" max="7684" width="17.42578125" customWidth="1"/>
    <col min="7685" max="7685" width="15.140625" customWidth="1"/>
    <col min="7686" max="7686" width="16.28515625" customWidth="1"/>
    <col min="7687" max="7687" width="13.5703125" customWidth="1"/>
    <col min="7937" max="7937" width="44.28515625" customWidth="1"/>
    <col min="7938" max="7938" width="7.140625" customWidth="1"/>
    <col min="7939" max="7939" width="16.42578125" customWidth="1"/>
    <col min="7940" max="7940" width="17.42578125" customWidth="1"/>
    <col min="7941" max="7941" width="15.140625" customWidth="1"/>
    <col min="7942" max="7942" width="16.28515625" customWidth="1"/>
    <col min="7943" max="7943" width="13.5703125" customWidth="1"/>
    <col min="8193" max="8193" width="44.28515625" customWidth="1"/>
    <col min="8194" max="8194" width="7.140625" customWidth="1"/>
    <col min="8195" max="8195" width="16.42578125" customWidth="1"/>
    <col min="8196" max="8196" width="17.42578125" customWidth="1"/>
    <col min="8197" max="8197" width="15.140625" customWidth="1"/>
    <col min="8198" max="8198" width="16.28515625" customWidth="1"/>
    <col min="8199" max="8199" width="13.5703125" customWidth="1"/>
    <col min="8449" max="8449" width="44.28515625" customWidth="1"/>
    <col min="8450" max="8450" width="7.140625" customWidth="1"/>
    <col min="8451" max="8451" width="16.42578125" customWidth="1"/>
    <col min="8452" max="8452" width="17.42578125" customWidth="1"/>
    <col min="8453" max="8453" width="15.140625" customWidth="1"/>
    <col min="8454" max="8454" width="16.28515625" customWidth="1"/>
    <col min="8455" max="8455" width="13.5703125" customWidth="1"/>
    <col min="8705" max="8705" width="44.28515625" customWidth="1"/>
    <col min="8706" max="8706" width="7.140625" customWidth="1"/>
    <col min="8707" max="8707" width="16.42578125" customWidth="1"/>
    <col min="8708" max="8708" width="17.42578125" customWidth="1"/>
    <col min="8709" max="8709" width="15.140625" customWidth="1"/>
    <col min="8710" max="8710" width="16.28515625" customWidth="1"/>
    <col min="8711" max="8711" width="13.5703125" customWidth="1"/>
    <col min="8961" max="8961" width="44.28515625" customWidth="1"/>
    <col min="8962" max="8962" width="7.140625" customWidth="1"/>
    <col min="8963" max="8963" width="16.42578125" customWidth="1"/>
    <col min="8964" max="8964" width="17.42578125" customWidth="1"/>
    <col min="8965" max="8965" width="15.140625" customWidth="1"/>
    <col min="8966" max="8966" width="16.28515625" customWidth="1"/>
    <col min="8967" max="8967" width="13.5703125" customWidth="1"/>
    <col min="9217" max="9217" width="44.28515625" customWidth="1"/>
    <col min="9218" max="9218" width="7.140625" customWidth="1"/>
    <col min="9219" max="9219" width="16.42578125" customWidth="1"/>
    <col min="9220" max="9220" width="17.42578125" customWidth="1"/>
    <col min="9221" max="9221" width="15.140625" customWidth="1"/>
    <col min="9222" max="9222" width="16.28515625" customWidth="1"/>
    <col min="9223" max="9223" width="13.5703125" customWidth="1"/>
    <col min="9473" max="9473" width="44.28515625" customWidth="1"/>
    <col min="9474" max="9474" width="7.140625" customWidth="1"/>
    <col min="9475" max="9475" width="16.42578125" customWidth="1"/>
    <col min="9476" max="9476" width="17.42578125" customWidth="1"/>
    <col min="9477" max="9477" width="15.140625" customWidth="1"/>
    <col min="9478" max="9478" width="16.28515625" customWidth="1"/>
    <col min="9479" max="9479" width="13.5703125" customWidth="1"/>
    <col min="9729" max="9729" width="44.28515625" customWidth="1"/>
    <col min="9730" max="9730" width="7.140625" customWidth="1"/>
    <col min="9731" max="9731" width="16.42578125" customWidth="1"/>
    <col min="9732" max="9732" width="17.42578125" customWidth="1"/>
    <col min="9733" max="9733" width="15.140625" customWidth="1"/>
    <col min="9734" max="9734" width="16.28515625" customWidth="1"/>
    <col min="9735" max="9735" width="13.5703125" customWidth="1"/>
    <col min="9985" max="9985" width="44.28515625" customWidth="1"/>
    <col min="9986" max="9986" width="7.140625" customWidth="1"/>
    <col min="9987" max="9987" width="16.42578125" customWidth="1"/>
    <col min="9988" max="9988" width="17.42578125" customWidth="1"/>
    <col min="9989" max="9989" width="15.140625" customWidth="1"/>
    <col min="9990" max="9990" width="16.28515625" customWidth="1"/>
    <col min="9991" max="9991" width="13.5703125" customWidth="1"/>
    <col min="10241" max="10241" width="44.28515625" customWidth="1"/>
    <col min="10242" max="10242" width="7.140625" customWidth="1"/>
    <col min="10243" max="10243" width="16.42578125" customWidth="1"/>
    <col min="10244" max="10244" width="17.42578125" customWidth="1"/>
    <col min="10245" max="10245" width="15.140625" customWidth="1"/>
    <col min="10246" max="10246" width="16.28515625" customWidth="1"/>
    <col min="10247" max="10247" width="13.5703125" customWidth="1"/>
    <col min="10497" max="10497" width="44.28515625" customWidth="1"/>
    <col min="10498" max="10498" width="7.140625" customWidth="1"/>
    <col min="10499" max="10499" width="16.42578125" customWidth="1"/>
    <col min="10500" max="10500" width="17.42578125" customWidth="1"/>
    <col min="10501" max="10501" width="15.140625" customWidth="1"/>
    <col min="10502" max="10502" width="16.28515625" customWidth="1"/>
    <col min="10503" max="10503" width="13.5703125" customWidth="1"/>
    <col min="10753" max="10753" width="44.28515625" customWidth="1"/>
    <col min="10754" max="10754" width="7.140625" customWidth="1"/>
    <col min="10755" max="10755" width="16.42578125" customWidth="1"/>
    <col min="10756" max="10756" width="17.42578125" customWidth="1"/>
    <col min="10757" max="10757" width="15.140625" customWidth="1"/>
    <col min="10758" max="10758" width="16.28515625" customWidth="1"/>
    <col min="10759" max="10759" width="13.5703125" customWidth="1"/>
    <col min="11009" max="11009" width="44.28515625" customWidth="1"/>
    <col min="11010" max="11010" width="7.140625" customWidth="1"/>
    <col min="11011" max="11011" width="16.42578125" customWidth="1"/>
    <col min="11012" max="11012" width="17.42578125" customWidth="1"/>
    <col min="11013" max="11013" width="15.140625" customWidth="1"/>
    <col min="11014" max="11014" width="16.28515625" customWidth="1"/>
    <col min="11015" max="11015" width="13.5703125" customWidth="1"/>
    <col min="11265" max="11265" width="44.28515625" customWidth="1"/>
    <col min="11266" max="11266" width="7.140625" customWidth="1"/>
    <col min="11267" max="11267" width="16.42578125" customWidth="1"/>
    <col min="11268" max="11268" width="17.42578125" customWidth="1"/>
    <col min="11269" max="11269" width="15.140625" customWidth="1"/>
    <col min="11270" max="11270" width="16.28515625" customWidth="1"/>
    <col min="11271" max="11271" width="13.5703125" customWidth="1"/>
    <col min="11521" max="11521" width="44.28515625" customWidth="1"/>
    <col min="11522" max="11522" width="7.140625" customWidth="1"/>
    <col min="11523" max="11523" width="16.42578125" customWidth="1"/>
    <col min="11524" max="11524" width="17.42578125" customWidth="1"/>
    <col min="11525" max="11525" width="15.140625" customWidth="1"/>
    <col min="11526" max="11526" width="16.28515625" customWidth="1"/>
    <col min="11527" max="11527" width="13.5703125" customWidth="1"/>
    <col min="11777" max="11777" width="44.28515625" customWidth="1"/>
    <col min="11778" max="11778" width="7.140625" customWidth="1"/>
    <col min="11779" max="11779" width="16.42578125" customWidth="1"/>
    <col min="11780" max="11780" width="17.42578125" customWidth="1"/>
    <col min="11781" max="11781" width="15.140625" customWidth="1"/>
    <col min="11782" max="11782" width="16.28515625" customWidth="1"/>
    <col min="11783" max="11783" width="13.5703125" customWidth="1"/>
    <col min="12033" max="12033" width="44.28515625" customWidth="1"/>
    <col min="12034" max="12034" width="7.140625" customWidth="1"/>
    <col min="12035" max="12035" width="16.42578125" customWidth="1"/>
    <col min="12036" max="12036" width="17.42578125" customWidth="1"/>
    <col min="12037" max="12037" width="15.140625" customWidth="1"/>
    <col min="12038" max="12038" width="16.28515625" customWidth="1"/>
    <col min="12039" max="12039" width="13.5703125" customWidth="1"/>
    <col min="12289" max="12289" width="44.28515625" customWidth="1"/>
    <col min="12290" max="12290" width="7.140625" customWidth="1"/>
    <col min="12291" max="12291" width="16.42578125" customWidth="1"/>
    <col min="12292" max="12292" width="17.42578125" customWidth="1"/>
    <col min="12293" max="12293" width="15.140625" customWidth="1"/>
    <col min="12294" max="12294" width="16.28515625" customWidth="1"/>
    <col min="12295" max="12295" width="13.5703125" customWidth="1"/>
    <col min="12545" max="12545" width="44.28515625" customWidth="1"/>
    <col min="12546" max="12546" width="7.140625" customWidth="1"/>
    <col min="12547" max="12547" width="16.42578125" customWidth="1"/>
    <col min="12548" max="12548" width="17.42578125" customWidth="1"/>
    <col min="12549" max="12549" width="15.140625" customWidth="1"/>
    <col min="12550" max="12550" width="16.28515625" customWidth="1"/>
    <col min="12551" max="12551" width="13.5703125" customWidth="1"/>
    <col min="12801" max="12801" width="44.28515625" customWidth="1"/>
    <col min="12802" max="12802" width="7.140625" customWidth="1"/>
    <col min="12803" max="12803" width="16.42578125" customWidth="1"/>
    <col min="12804" max="12804" width="17.42578125" customWidth="1"/>
    <col min="12805" max="12805" width="15.140625" customWidth="1"/>
    <col min="12806" max="12806" width="16.28515625" customWidth="1"/>
    <col min="12807" max="12807" width="13.5703125" customWidth="1"/>
    <col min="13057" max="13057" width="44.28515625" customWidth="1"/>
    <col min="13058" max="13058" width="7.140625" customWidth="1"/>
    <col min="13059" max="13059" width="16.42578125" customWidth="1"/>
    <col min="13060" max="13060" width="17.42578125" customWidth="1"/>
    <col min="13061" max="13061" width="15.140625" customWidth="1"/>
    <col min="13062" max="13062" width="16.28515625" customWidth="1"/>
    <col min="13063" max="13063" width="13.5703125" customWidth="1"/>
    <col min="13313" max="13313" width="44.28515625" customWidth="1"/>
    <col min="13314" max="13314" width="7.140625" customWidth="1"/>
    <col min="13315" max="13315" width="16.42578125" customWidth="1"/>
    <col min="13316" max="13316" width="17.42578125" customWidth="1"/>
    <col min="13317" max="13317" width="15.140625" customWidth="1"/>
    <col min="13318" max="13318" width="16.28515625" customWidth="1"/>
    <col min="13319" max="13319" width="13.5703125" customWidth="1"/>
    <col min="13569" max="13569" width="44.28515625" customWidth="1"/>
    <col min="13570" max="13570" width="7.140625" customWidth="1"/>
    <col min="13571" max="13571" width="16.42578125" customWidth="1"/>
    <col min="13572" max="13572" width="17.42578125" customWidth="1"/>
    <col min="13573" max="13573" width="15.140625" customWidth="1"/>
    <col min="13574" max="13574" width="16.28515625" customWidth="1"/>
    <col min="13575" max="13575" width="13.5703125" customWidth="1"/>
    <col min="13825" max="13825" width="44.28515625" customWidth="1"/>
    <col min="13826" max="13826" width="7.140625" customWidth="1"/>
    <col min="13827" max="13827" width="16.42578125" customWidth="1"/>
    <col min="13828" max="13828" width="17.42578125" customWidth="1"/>
    <col min="13829" max="13829" width="15.140625" customWidth="1"/>
    <col min="13830" max="13830" width="16.28515625" customWidth="1"/>
    <col min="13831" max="13831" width="13.5703125" customWidth="1"/>
    <col min="14081" max="14081" width="44.28515625" customWidth="1"/>
    <col min="14082" max="14082" width="7.140625" customWidth="1"/>
    <col min="14083" max="14083" width="16.42578125" customWidth="1"/>
    <col min="14084" max="14084" width="17.42578125" customWidth="1"/>
    <col min="14085" max="14085" width="15.140625" customWidth="1"/>
    <col min="14086" max="14086" width="16.28515625" customWidth="1"/>
    <col min="14087" max="14087" width="13.5703125" customWidth="1"/>
    <col min="14337" max="14337" width="44.28515625" customWidth="1"/>
    <col min="14338" max="14338" width="7.140625" customWidth="1"/>
    <col min="14339" max="14339" width="16.42578125" customWidth="1"/>
    <col min="14340" max="14340" width="17.42578125" customWidth="1"/>
    <col min="14341" max="14341" width="15.140625" customWidth="1"/>
    <col min="14342" max="14342" width="16.28515625" customWidth="1"/>
    <col min="14343" max="14343" width="13.5703125" customWidth="1"/>
    <col min="14593" max="14593" width="44.28515625" customWidth="1"/>
    <col min="14594" max="14594" width="7.140625" customWidth="1"/>
    <col min="14595" max="14595" width="16.42578125" customWidth="1"/>
    <col min="14596" max="14596" width="17.42578125" customWidth="1"/>
    <col min="14597" max="14597" width="15.140625" customWidth="1"/>
    <col min="14598" max="14598" width="16.28515625" customWidth="1"/>
    <col min="14599" max="14599" width="13.5703125" customWidth="1"/>
    <col min="14849" max="14849" width="44.28515625" customWidth="1"/>
    <col min="14850" max="14850" width="7.140625" customWidth="1"/>
    <col min="14851" max="14851" width="16.42578125" customWidth="1"/>
    <col min="14852" max="14852" width="17.42578125" customWidth="1"/>
    <col min="14853" max="14853" width="15.140625" customWidth="1"/>
    <col min="14854" max="14854" width="16.28515625" customWidth="1"/>
    <col min="14855" max="14855" width="13.5703125" customWidth="1"/>
    <col min="15105" max="15105" width="44.28515625" customWidth="1"/>
    <col min="15106" max="15106" width="7.140625" customWidth="1"/>
    <col min="15107" max="15107" width="16.42578125" customWidth="1"/>
    <col min="15108" max="15108" width="17.42578125" customWidth="1"/>
    <col min="15109" max="15109" width="15.140625" customWidth="1"/>
    <col min="15110" max="15110" width="16.28515625" customWidth="1"/>
    <col min="15111" max="15111" width="13.5703125" customWidth="1"/>
    <col min="15361" max="15361" width="44.28515625" customWidth="1"/>
    <col min="15362" max="15362" width="7.140625" customWidth="1"/>
    <col min="15363" max="15363" width="16.42578125" customWidth="1"/>
    <col min="15364" max="15364" width="17.42578125" customWidth="1"/>
    <col min="15365" max="15365" width="15.140625" customWidth="1"/>
    <col min="15366" max="15366" width="16.28515625" customWidth="1"/>
    <col min="15367" max="15367" width="13.5703125" customWidth="1"/>
    <col min="15617" max="15617" width="44.28515625" customWidth="1"/>
    <col min="15618" max="15618" width="7.140625" customWidth="1"/>
    <col min="15619" max="15619" width="16.42578125" customWidth="1"/>
    <col min="15620" max="15620" width="17.42578125" customWidth="1"/>
    <col min="15621" max="15621" width="15.140625" customWidth="1"/>
    <col min="15622" max="15622" width="16.28515625" customWidth="1"/>
    <col min="15623" max="15623" width="13.5703125" customWidth="1"/>
    <col min="15873" max="15873" width="44.28515625" customWidth="1"/>
    <col min="15874" max="15874" width="7.140625" customWidth="1"/>
    <col min="15875" max="15875" width="16.42578125" customWidth="1"/>
    <col min="15876" max="15876" width="17.42578125" customWidth="1"/>
    <col min="15877" max="15877" width="15.140625" customWidth="1"/>
    <col min="15878" max="15878" width="16.28515625" customWidth="1"/>
    <col min="15879" max="15879" width="13.5703125" customWidth="1"/>
    <col min="16129" max="16129" width="44.28515625" customWidth="1"/>
    <col min="16130" max="16130" width="7.140625" customWidth="1"/>
    <col min="16131" max="16131" width="16.42578125" customWidth="1"/>
    <col min="16132" max="16132" width="17.42578125" customWidth="1"/>
    <col min="16133" max="16133" width="15.140625" customWidth="1"/>
    <col min="16134" max="16134" width="16.28515625" customWidth="1"/>
    <col min="16135" max="16135" width="13.5703125" customWidth="1"/>
  </cols>
  <sheetData>
    <row r="1" spans="1:7" ht="15.75" x14ac:dyDescent="0.25">
      <c r="A1" s="12"/>
      <c r="B1" s="13"/>
      <c r="C1" s="13"/>
      <c r="D1" s="13"/>
      <c r="E1" s="12"/>
      <c r="F1" s="12"/>
    </row>
    <row r="2" spans="1:7" ht="15.75" x14ac:dyDescent="0.25">
      <c r="A2" s="128" t="s">
        <v>53</v>
      </c>
      <c r="B2" s="129"/>
      <c r="C2" s="129"/>
      <c r="D2" s="129"/>
      <c r="E2" s="12"/>
      <c r="F2" s="12"/>
    </row>
    <row r="3" spans="1:7" ht="15.75" x14ac:dyDescent="0.25">
      <c r="A3" s="129"/>
      <c r="B3" s="129"/>
      <c r="C3" s="129"/>
      <c r="D3" s="129"/>
      <c r="E3" s="12"/>
      <c r="F3" s="12"/>
    </row>
    <row r="4" spans="1:7" ht="16.5" thickBot="1" x14ac:dyDescent="0.3">
      <c r="A4" s="11" t="s">
        <v>53</v>
      </c>
      <c r="B4" s="13"/>
      <c r="C4" s="13"/>
      <c r="D4" s="13"/>
      <c r="E4" s="12"/>
      <c r="F4" s="12"/>
    </row>
    <row r="5" spans="1:7" ht="48" thickBot="1" x14ac:dyDescent="0.3">
      <c r="A5" s="14" t="s">
        <v>0</v>
      </c>
      <c r="B5" s="15"/>
      <c r="C5" s="16" t="s">
        <v>1</v>
      </c>
      <c r="D5" s="17" t="s">
        <v>70</v>
      </c>
      <c r="E5" s="12"/>
      <c r="F5" s="12"/>
    </row>
    <row r="6" spans="1:7" ht="15.75" x14ac:dyDescent="0.25">
      <c r="A6" s="18" t="s">
        <v>54</v>
      </c>
      <c r="B6" s="19"/>
      <c r="C6" s="20">
        <v>25</v>
      </c>
      <c r="D6" s="21">
        <v>1039.3</v>
      </c>
      <c r="E6" s="12"/>
      <c r="F6" s="12"/>
    </row>
    <row r="7" spans="1:7" ht="16.5" thickBot="1" x14ac:dyDescent="0.3">
      <c r="A7" s="22" t="s">
        <v>69</v>
      </c>
      <c r="B7" s="23"/>
      <c r="C7" s="24">
        <v>26</v>
      </c>
      <c r="D7" s="25">
        <v>1015.7</v>
      </c>
      <c r="E7" s="12"/>
      <c r="F7" s="12"/>
    </row>
    <row r="8" spans="1:7" ht="16.5" thickBot="1" x14ac:dyDescent="0.3">
      <c r="A8" s="14" t="s">
        <v>2</v>
      </c>
      <c r="B8" s="15"/>
      <c r="C8" s="17">
        <f>C6+C7</f>
        <v>51</v>
      </c>
      <c r="D8" s="17">
        <f>D6+D7</f>
        <v>2055</v>
      </c>
      <c r="E8" s="12"/>
      <c r="F8" s="12"/>
    </row>
    <row r="9" spans="1:7" ht="15.75" x14ac:dyDescent="0.25">
      <c r="A9" s="26"/>
      <c r="B9" s="27"/>
      <c r="C9" s="28"/>
      <c r="D9" s="28"/>
      <c r="E9" s="12"/>
      <c r="F9" s="12"/>
    </row>
    <row r="10" spans="1:7" ht="16.5" thickBot="1" x14ac:dyDescent="0.3">
      <c r="A10" s="26" t="s">
        <v>55</v>
      </c>
      <c r="B10" s="29"/>
      <c r="C10" s="30"/>
      <c r="D10" s="30"/>
      <c r="E10" s="12"/>
      <c r="F10" s="12"/>
    </row>
    <row r="11" spans="1:7" ht="63.75" thickBot="1" x14ac:dyDescent="0.3">
      <c r="A11" s="31" t="s">
        <v>3</v>
      </c>
      <c r="B11" s="32" t="s">
        <v>4</v>
      </c>
      <c r="C11" s="33" t="s">
        <v>63</v>
      </c>
      <c r="D11" s="34" t="s">
        <v>64</v>
      </c>
      <c r="E11" s="35" t="s">
        <v>56</v>
      </c>
      <c r="F11" s="36" t="s">
        <v>65</v>
      </c>
    </row>
    <row r="12" spans="1:7" ht="15.75" x14ac:dyDescent="0.25">
      <c r="A12" s="37" t="s">
        <v>5</v>
      </c>
      <c r="B12" s="19">
        <v>15.82</v>
      </c>
      <c r="C12" s="38">
        <v>768094.43</v>
      </c>
      <c r="D12" s="38">
        <f>149259.88+2566.62</f>
        <v>151826.5</v>
      </c>
      <c r="E12" s="38">
        <f>594926.28+93473.81+465.38</f>
        <v>688865.47000000009</v>
      </c>
      <c r="F12" s="39">
        <f>D12-E12+C12</f>
        <v>231055.45999999996</v>
      </c>
      <c r="G12" s="1"/>
    </row>
    <row r="13" spans="1:7" ht="15.75" x14ac:dyDescent="0.25">
      <c r="A13" s="40" t="s">
        <v>6</v>
      </c>
      <c r="B13" s="41">
        <v>3.97</v>
      </c>
      <c r="C13" s="42">
        <f>208806.99-322.02</f>
        <v>208484.97</v>
      </c>
      <c r="D13" s="43">
        <v>46717.87</v>
      </c>
      <c r="E13" s="43">
        <f>185186.96+27355.18</f>
        <v>212542.13999999998</v>
      </c>
      <c r="F13" s="44">
        <f>D13-E13+C13</f>
        <v>42660.700000000012</v>
      </c>
    </row>
    <row r="14" spans="1:7" ht="15.75" x14ac:dyDescent="0.25">
      <c r="A14" s="40" t="s">
        <v>7</v>
      </c>
      <c r="B14" s="41"/>
      <c r="C14" s="42">
        <v>300</v>
      </c>
      <c r="D14" s="43"/>
      <c r="E14" s="42"/>
      <c r="F14" s="44">
        <f>D14-E14+C14</f>
        <v>300</v>
      </c>
    </row>
    <row r="15" spans="1:7" ht="15.75" x14ac:dyDescent="0.25">
      <c r="A15" s="40" t="s">
        <v>8</v>
      </c>
      <c r="B15" s="41">
        <v>0.61</v>
      </c>
      <c r="C15" s="42">
        <v>9402.0400000000009</v>
      </c>
      <c r="D15" s="43">
        <v>2418.5300000000002</v>
      </c>
      <c r="E15" s="42">
        <f>8385.08+1222.02</f>
        <v>9607.1</v>
      </c>
      <c r="F15" s="44">
        <f t="shared" ref="F15:F21" si="0">D15-E15+C15</f>
        <v>2213.4700000000012</v>
      </c>
    </row>
    <row r="16" spans="1:7" ht="15.75" x14ac:dyDescent="0.25">
      <c r="A16" s="45" t="s">
        <v>9</v>
      </c>
      <c r="B16" s="41"/>
      <c r="C16" s="41">
        <f>C17+C18+C19+C20</f>
        <v>1618689.9600000002</v>
      </c>
      <c r="D16" s="46">
        <f>D17+D18+D19+D20</f>
        <v>426558.14999999997</v>
      </c>
      <c r="E16" s="41">
        <f>E17+E18+E19+E20</f>
        <v>1686765.88</v>
      </c>
      <c r="F16" s="47">
        <f t="shared" si="0"/>
        <v>358482.23000000021</v>
      </c>
    </row>
    <row r="17" spans="1:7" ht="15.75" x14ac:dyDescent="0.25">
      <c r="A17" s="40" t="s">
        <v>10</v>
      </c>
      <c r="B17" s="48">
        <v>929.47</v>
      </c>
      <c r="C17" s="42">
        <f>883450.62-1926.17</f>
        <v>881524.45</v>
      </c>
      <c r="D17" s="43">
        <v>255268.78</v>
      </c>
      <c r="E17" s="42">
        <f>849510.1+71578.73</f>
        <v>921088.83</v>
      </c>
      <c r="F17" s="44">
        <f t="shared" si="0"/>
        <v>215704.40000000002</v>
      </c>
    </row>
    <row r="18" spans="1:7" ht="15.75" x14ac:dyDescent="0.25">
      <c r="A18" s="40" t="s">
        <v>11</v>
      </c>
      <c r="B18" s="48">
        <v>14.1</v>
      </c>
      <c r="C18" s="42">
        <f>339325.1-461.51-7533.93+156406.24+7210.91-5558.01</f>
        <v>489388.79999999993</v>
      </c>
      <c r="D18" s="43">
        <f>87091.79+26830.6</f>
        <v>113922.38999999998</v>
      </c>
      <c r="E18" s="42">
        <f>309433.32+35296.03+145582.89+18194.13</f>
        <v>508506.37</v>
      </c>
      <c r="F18" s="44">
        <f t="shared" si="0"/>
        <v>94804.819999999949</v>
      </c>
    </row>
    <row r="19" spans="1:7" ht="15.75" x14ac:dyDescent="0.25">
      <c r="A19" s="40" t="s">
        <v>12</v>
      </c>
      <c r="B19" s="48">
        <v>8.25</v>
      </c>
      <c r="C19" s="42">
        <f>89189.63-640.47-2075.55</f>
        <v>86473.61</v>
      </c>
      <c r="D19" s="42">
        <v>19714.23</v>
      </c>
      <c r="E19" s="42">
        <f>80652.43+9111.8</f>
        <v>89764.23</v>
      </c>
      <c r="F19" s="44">
        <f t="shared" si="0"/>
        <v>16423.61</v>
      </c>
    </row>
    <row r="20" spans="1:7" ht="15.75" x14ac:dyDescent="0.25">
      <c r="A20" s="40" t="s">
        <v>13</v>
      </c>
      <c r="B20" s="48">
        <v>9.52</v>
      </c>
      <c r="C20" s="42">
        <f>166116.9-936.08-3877.72</f>
        <v>161303.1</v>
      </c>
      <c r="D20" s="42">
        <v>37652.75</v>
      </c>
      <c r="E20" s="42">
        <f>150512.82+16893.63</f>
        <v>167406.45000000001</v>
      </c>
      <c r="F20" s="44">
        <f t="shared" si="0"/>
        <v>31549.399999999994</v>
      </c>
    </row>
    <row r="21" spans="1:7" ht="15.75" x14ac:dyDescent="0.25">
      <c r="A21" s="45" t="s">
        <v>14</v>
      </c>
      <c r="B21" s="48">
        <v>0.72</v>
      </c>
      <c r="C21" s="43"/>
      <c r="D21" s="42"/>
      <c r="E21" s="42"/>
      <c r="F21" s="44">
        <f t="shared" si="0"/>
        <v>0</v>
      </c>
    </row>
    <row r="22" spans="1:7" ht="16.5" thickBot="1" x14ac:dyDescent="0.3">
      <c r="A22" s="49" t="s">
        <v>15</v>
      </c>
      <c r="B22" s="50"/>
      <c r="C22" s="50">
        <v>16106.98</v>
      </c>
      <c r="D22" s="50"/>
      <c r="E22" s="51"/>
      <c r="F22" s="52"/>
    </row>
    <row r="23" spans="1:7" ht="16.5" hidden="1" thickBot="1" x14ac:dyDescent="0.3">
      <c r="A23" s="53"/>
      <c r="B23" s="54"/>
      <c r="C23" s="54"/>
      <c r="D23" s="54"/>
      <c r="E23" s="55"/>
      <c r="F23" s="56"/>
    </row>
    <row r="24" spans="1:7" ht="16.5" thickBot="1" x14ac:dyDescent="0.3">
      <c r="A24" s="57" t="s">
        <v>16</v>
      </c>
      <c r="B24" s="58"/>
      <c r="C24" s="15">
        <f>C12+C13+C17+C18+C19+C20+C21+C22+C14+C15</f>
        <v>2621078.38</v>
      </c>
      <c r="D24" s="15">
        <f>D21+D16+D15+D14+D13+D12+D22</f>
        <v>627521.05000000005</v>
      </c>
      <c r="E24" s="59">
        <f>E12+E13+E17+E18+E19+E20+E21+E22+E14+E15</f>
        <v>2597780.5900000003</v>
      </c>
      <c r="F24" s="60">
        <f>F12+F13+F17+F18+F19+F20+F21+F22+F14+F15</f>
        <v>634711.85999999987</v>
      </c>
    </row>
    <row r="25" spans="1:7" s="3" customFormat="1" ht="14.25" customHeight="1" thickBot="1" x14ac:dyDescent="0.3">
      <c r="B25" s="2"/>
      <c r="C25" s="2"/>
      <c r="D25" s="2"/>
    </row>
    <row r="26" spans="1:7" s="3" customFormat="1" ht="16.5" thickBot="1" x14ac:dyDescent="0.3">
      <c r="A26" s="130" t="s">
        <v>66</v>
      </c>
      <c r="B26" s="131"/>
      <c r="C26" s="131"/>
      <c r="D26" s="132"/>
      <c r="F26" s="2"/>
    </row>
    <row r="27" spans="1:7" ht="16.5" thickBot="1" x14ac:dyDescent="0.3">
      <c r="A27" s="118" t="s">
        <v>17</v>
      </c>
      <c r="B27" s="133" t="s">
        <v>18</v>
      </c>
      <c r="C27" s="116" t="s">
        <v>19</v>
      </c>
      <c r="D27" s="117" t="s">
        <v>20</v>
      </c>
      <c r="E27" s="1"/>
    </row>
    <row r="28" spans="1:7" ht="16.5" thickBot="1" x14ac:dyDescent="0.3">
      <c r="A28" s="119" t="s">
        <v>5</v>
      </c>
      <c r="B28" s="134"/>
      <c r="C28" s="59"/>
      <c r="D28" s="64"/>
    </row>
    <row r="29" spans="1:7" ht="15.75" x14ac:dyDescent="0.25">
      <c r="A29" s="65"/>
      <c r="B29" s="66">
        <f>B30+B33+B34+B35+B36+B37+B40+B39+B38+B41+B42+B43</f>
        <v>15.819999999999999</v>
      </c>
      <c r="C29" s="67">
        <f>C30+C33+C34+C35+C36+C37+C38+C39+C40+C41+C42+C43</f>
        <v>780956.34399999992</v>
      </c>
      <c r="D29" s="67">
        <f>D30+D33+D34+D35+D36+D37+D38+D39+D40+D41+D42+D43</f>
        <v>765945.37000000023</v>
      </c>
      <c r="F29" s="1"/>
    </row>
    <row r="30" spans="1:7" ht="31.5" x14ac:dyDescent="0.25">
      <c r="A30" s="68" t="s">
        <v>21</v>
      </c>
      <c r="B30" s="69">
        <f>3.83+2.08+8.24</f>
        <v>14.15</v>
      </c>
      <c r="C30" s="70">
        <f>14.15*D8*8+14.15*4*4017.1+9.16*6071.8*4</f>
        <v>682464.61199999996</v>
      </c>
      <c r="D30" s="71">
        <f>42383.26+10686.9+42383.26+10686.9+42383.26+10686.9+42383.26+10686.9+42383.26+10686.9+42383.26+10686.9+42383.26+10686.9+42383.26+10686.9+23701.65+5986.88+60361.87+60919.44+21207.6+7870.65+21207.6+7870.65</f>
        <v>633687.62000000011</v>
      </c>
      <c r="E30" s="1"/>
      <c r="F30" s="1"/>
      <c r="G30" s="1"/>
    </row>
    <row r="31" spans="1:7" ht="15.75" hidden="1" x14ac:dyDescent="0.25">
      <c r="A31" s="72" t="s">
        <v>22</v>
      </c>
      <c r="B31" s="73"/>
      <c r="C31" s="74"/>
      <c r="D31" s="71"/>
      <c r="F31" s="1"/>
    </row>
    <row r="32" spans="1:7" ht="15.75" hidden="1" x14ac:dyDescent="0.25">
      <c r="A32" s="72" t="s">
        <v>23</v>
      </c>
      <c r="B32" s="75"/>
      <c r="C32" s="74"/>
      <c r="D32" s="71"/>
    </row>
    <row r="33" spans="1:6" ht="15.75" x14ac:dyDescent="0.25">
      <c r="A33" s="72" t="s">
        <v>24</v>
      </c>
      <c r="B33" s="76"/>
      <c r="C33" s="70"/>
      <c r="D33" s="77"/>
    </row>
    <row r="34" spans="1:6" ht="15.75" x14ac:dyDescent="0.25">
      <c r="A34" s="72" t="s">
        <v>25</v>
      </c>
      <c r="B34" s="76"/>
      <c r="C34" s="70"/>
      <c r="D34" s="71"/>
    </row>
    <row r="35" spans="1:6" ht="15.75" x14ac:dyDescent="0.25">
      <c r="A35" s="72" t="s">
        <v>26</v>
      </c>
      <c r="B35" s="75">
        <v>0.03</v>
      </c>
      <c r="C35" s="70">
        <f>B35*D8*8+0.03*4017.1*4+0.21*6071.8*4</f>
        <v>6075.5640000000003</v>
      </c>
      <c r="D35" s="71">
        <v>1443.67</v>
      </c>
    </row>
    <row r="36" spans="1:6" ht="15.75" x14ac:dyDescent="0.25">
      <c r="A36" s="72" t="s">
        <v>27</v>
      </c>
      <c r="B36" s="76">
        <v>0.15</v>
      </c>
      <c r="C36" s="74">
        <f>B36*D8*8+0.15*4017.1*4+0.22*4*6071.8</f>
        <v>10219.444</v>
      </c>
      <c r="D36" s="71">
        <f>926.85+237.32+918.68+225.08+788.11+185.64+849.33+204.68+688.84+178.16+105.4+599.07+176.4+910.07+123.12+745.89+95.76+722.89+545.76+462.24+450.01</f>
        <v>10139.299999999999</v>
      </c>
    </row>
    <row r="37" spans="1:6" ht="15.75" x14ac:dyDescent="0.25">
      <c r="A37" s="72" t="s">
        <v>28</v>
      </c>
      <c r="B37" s="73">
        <v>1.1200000000000001</v>
      </c>
      <c r="C37" s="74">
        <f>B37*8*D8+B37*4*4017.1+1.06*4*6071.8</f>
        <v>62153.840000000004</v>
      </c>
      <c r="D37" s="71">
        <f>4813.92+784.98+4813.92+784.98+4813.92+784.98+4813.92+784.98+4813.92+784.98+4813.92+784.98+991.01+991.01+3964.04+4813.92+829.89+991.01+4813.92+829.89+991.01+4813.92+829.89+991.01+4813.92+829.89+991.01+4813.92+829.89+991.01+4813.92+829.89+991.01</f>
        <v>79348.37999999999</v>
      </c>
    </row>
    <row r="38" spans="1:6" ht="15.75" x14ac:dyDescent="0.25">
      <c r="A38" s="72" t="s">
        <v>29</v>
      </c>
      <c r="B38" s="75"/>
      <c r="C38" s="78"/>
      <c r="D38" s="71"/>
    </row>
    <row r="39" spans="1:6" ht="15.75" x14ac:dyDescent="0.25">
      <c r="A39" s="72" t="s">
        <v>30</v>
      </c>
      <c r="B39" s="79"/>
      <c r="C39" s="70"/>
      <c r="D39" s="71"/>
    </row>
    <row r="40" spans="1:6" ht="15.75" x14ac:dyDescent="0.25">
      <c r="A40" s="72" t="s">
        <v>31</v>
      </c>
      <c r="B40" s="75"/>
      <c r="C40" s="80"/>
      <c r="D40" s="71"/>
      <c r="F40" s="1"/>
    </row>
    <row r="41" spans="1:6" ht="15.75" x14ac:dyDescent="0.25">
      <c r="A41" s="72" t="s">
        <v>32</v>
      </c>
      <c r="B41" s="75">
        <v>0.37</v>
      </c>
      <c r="C41" s="70">
        <f>0.33*4*6071.8+0.37*8*D8+4017.1*4*0.37</f>
        <v>20042.884000000002</v>
      </c>
      <c r="D41" s="71">
        <v>41326.400000000001</v>
      </c>
      <c r="F41" s="1"/>
    </row>
    <row r="42" spans="1:6" ht="15.75" x14ac:dyDescent="0.25">
      <c r="A42" s="72" t="s">
        <v>33</v>
      </c>
      <c r="B42" s="76"/>
      <c r="C42" s="70"/>
      <c r="D42" s="71"/>
    </row>
    <row r="43" spans="1:6" ht="15.75" x14ac:dyDescent="0.25">
      <c r="A43" s="72" t="s">
        <v>34</v>
      </c>
      <c r="B43" s="76"/>
      <c r="C43" s="70"/>
      <c r="D43" s="71"/>
    </row>
    <row r="44" spans="1:6" ht="15.75" x14ac:dyDescent="0.25">
      <c r="A44" s="81" t="s">
        <v>60</v>
      </c>
      <c r="B44" s="82">
        <v>0.61</v>
      </c>
      <c r="C44" s="83">
        <f>B44*8*D8+B44*4*4017.1+0.19*6071.8*4</f>
        <v>24444.691999999999</v>
      </c>
      <c r="D44" s="84">
        <v>60878.85</v>
      </c>
    </row>
    <row r="45" spans="1:6" ht="15.75" x14ac:dyDescent="0.25">
      <c r="A45" s="81" t="s">
        <v>35</v>
      </c>
      <c r="B45" s="82">
        <v>3.97</v>
      </c>
      <c r="C45" s="83">
        <f>3.97*8*D8+3.97*4*4017.1+3.6*6071.8*4</f>
        <v>216492.26799999998</v>
      </c>
      <c r="D45" s="138">
        <v>208821</v>
      </c>
    </row>
    <row r="46" spans="1:6" ht="15.75" x14ac:dyDescent="0.25">
      <c r="A46" s="81" t="s">
        <v>36</v>
      </c>
      <c r="B46" s="85"/>
      <c r="C46" s="83"/>
      <c r="D46" s="84"/>
      <c r="F46" s="1"/>
    </row>
    <row r="47" spans="1:6" ht="15.75" x14ac:dyDescent="0.25">
      <c r="A47" s="81" t="s">
        <v>37</v>
      </c>
      <c r="B47" s="85"/>
      <c r="C47" s="83"/>
      <c r="D47" s="84"/>
      <c r="E47" s="4"/>
      <c r="F47" s="4"/>
    </row>
    <row r="48" spans="1:6" ht="15.75" x14ac:dyDescent="0.25">
      <c r="A48" s="81" t="s">
        <v>38</v>
      </c>
      <c r="B48" s="85"/>
      <c r="C48" s="83">
        <f>C49+C50+C51+C52</f>
        <v>0</v>
      </c>
      <c r="D48" s="84">
        <f>D49+D50+D51+D52</f>
        <v>1615100.12</v>
      </c>
    </row>
    <row r="49" spans="1:6" ht="15.75" x14ac:dyDescent="0.25">
      <c r="A49" s="72" t="s">
        <v>39</v>
      </c>
      <c r="B49" s="76"/>
      <c r="C49" s="70"/>
      <c r="D49" s="71">
        <v>1220004.6100000001</v>
      </c>
    </row>
    <row r="50" spans="1:6" ht="15.75" x14ac:dyDescent="0.25">
      <c r="A50" s="72" t="s">
        <v>40</v>
      </c>
      <c r="B50" s="76"/>
      <c r="C50" s="70"/>
      <c r="D50" s="71">
        <v>117326.76</v>
      </c>
    </row>
    <row r="51" spans="1:6" ht="15.75" x14ac:dyDescent="0.25">
      <c r="A51" s="72" t="s">
        <v>41</v>
      </c>
      <c r="B51" s="76"/>
      <c r="C51" s="70"/>
      <c r="D51" s="86">
        <v>97026.25</v>
      </c>
      <c r="E51" s="1"/>
      <c r="F51" s="1"/>
    </row>
    <row r="52" spans="1:6" ht="16.5" thickBot="1" x14ac:dyDescent="0.3">
      <c r="A52" s="87" t="s">
        <v>42</v>
      </c>
      <c r="B52" s="88"/>
      <c r="C52" s="89"/>
      <c r="D52" s="90">
        <v>180742.5</v>
      </c>
    </row>
    <row r="53" spans="1:6" ht="16.5" thickBot="1" x14ac:dyDescent="0.3">
      <c r="A53" s="61" t="s">
        <v>43</v>
      </c>
      <c r="B53" s="91"/>
      <c r="C53" s="62"/>
      <c r="D53" s="63">
        <f>D48+D47+D46+D45+D44+D29</f>
        <v>2650745.3400000003</v>
      </c>
    </row>
    <row r="54" spans="1:6" ht="15.75" x14ac:dyDescent="0.25">
      <c r="A54" s="18" t="s">
        <v>44</v>
      </c>
      <c r="B54" s="92"/>
      <c r="C54" s="19"/>
      <c r="D54" s="93">
        <f>24362-D35+488</f>
        <v>23406.33</v>
      </c>
    </row>
    <row r="55" spans="1:6" ht="15.75" x14ac:dyDescent="0.25">
      <c r="A55" s="94" t="s">
        <v>57</v>
      </c>
      <c r="B55" s="95"/>
      <c r="C55" s="96"/>
      <c r="D55" s="97">
        <f>C24-D53-D54</f>
        <v>-53073.29000000043</v>
      </c>
    </row>
    <row r="56" spans="1:6" ht="15.75" x14ac:dyDescent="0.25">
      <c r="A56" s="98" t="s">
        <v>58</v>
      </c>
      <c r="B56" s="99"/>
      <c r="C56" s="46"/>
      <c r="D56" s="47">
        <v>155824.6</v>
      </c>
    </row>
    <row r="57" spans="1:6" ht="33.75" customHeight="1" thickBot="1" x14ac:dyDescent="0.3">
      <c r="A57" s="135" t="s">
        <v>59</v>
      </c>
      <c r="B57" s="136"/>
      <c r="C57" s="137"/>
      <c r="D57" s="100">
        <f>D55+D56</f>
        <v>102751.30999999958</v>
      </c>
      <c r="E57" s="5"/>
    </row>
    <row r="58" spans="1:6" ht="16.5" thickBot="1" x14ac:dyDescent="0.3">
      <c r="A58" s="101" t="s">
        <v>45</v>
      </c>
      <c r="B58" s="102"/>
      <c r="C58" s="103"/>
      <c r="D58" s="104">
        <f>D59+D60+D61+D62+D63+D64+D65+D66</f>
        <v>-53373.290000000095</v>
      </c>
      <c r="E58" s="1"/>
    </row>
    <row r="59" spans="1:6" ht="15.75" x14ac:dyDescent="0.25">
      <c r="A59" s="105" t="s">
        <v>5</v>
      </c>
      <c r="B59" s="106"/>
      <c r="C59" s="107"/>
      <c r="D59" s="108">
        <f>C12-D29</f>
        <v>2149.059999999823</v>
      </c>
    </row>
    <row r="60" spans="1:6" ht="15.75" x14ac:dyDescent="0.25">
      <c r="A60" s="98" t="s">
        <v>46</v>
      </c>
      <c r="B60" s="109"/>
      <c r="C60" s="110"/>
      <c r="D60" s="111">
        <f>C13-D45</f>
        <v>-336.02999999999884</v>
      </c>
    </row>
    <row r="61" spans="1:6" ht="15.75" x14ac:dyDescent="0.25">
      <c r="A61" s="98" t="s">
        <v>47</v>
      </c>
      <c r="B61" s="109"/>
      <c r="C61" s="110"/>
      <c r="D61" s="111">
        <f>C15-D44</f>
        <v>-51476.81</v>
      </c>
    </row>
    <row r="62" spans="1:6" ht="15.75" x14ac:dyDescent="0.25">
      <c r="A62" s="98" t="s">
        <v>48</v>
      </c>
      <c r="B62" s="109"/>
      <c r="C62" s="110"/>
      <c r="D62" s="111">
        <f>-D46</f>
        <v>0</v>
      </c>
    </row>
    <row r="63" spans="1:6" ht="15.75" x14ac:dyDescent="0.25">
      <c r="A63" s="98" t="s">
        <v>37</v>
      </c>
      <c r="B63" s="109"/>
      <c r="C63" s="110"/>
      <c r="D63" s="111">
        <f>C21-D47</f>
        <v>0</v>
      </c>
    </row>
    <row r="64" spans="1:6" ht="15.75" x14ac:dyDescent="0.25">
      <c r="A64" s="98" t="s">
        <v>49</v>
      </c>
      <c r="B64" s="109"/>
      <c r="C64" s="110"/>
      <c r="D64" s="111">
        <f>C16-D48</f>
        <v>3589.8400000000838</v>
      </c>
    </row>
    <row r="65" spans="1:4" ht="15.75" x14ac:dyDescent="0.25">
      <c r="A65" s="98" t="s">
        <v>15</v>
      </c>
      <c r="B65" s="109"/>
      <c r="C65" s="110"/>
      <c r="D65" s="111">
        <f>C22</f>
        <v>16106.98</v>
      </c>
    </row>
    <row r="66" spans="1:4" ht="16.5" thickBot="1" x14ac:dyDescent="0.3">
      <c r="A66" s="112" t="s">
        <v>50</v>
      </c>
      <c r="B66" s="113"/>
      <c r="C66" s="114"/>
      <c r="D66" s="115">
        <f>-D54</f>
        <v>-23406.33</v>
      </c>
    </row>
    <row r="67" spans="1:4" x14ac:dyDescent="0.25">
      <c r="A67" s="6"/>
      <c r="B67" s="6"/>
      <c r="C67" s="2"/>
      <c r="D67" s="2"/>
    </row>
    <row r="68" spans="1:4" ht="16.5" thickBot="1" x14ac:dyDescent="0.3">
      <c r="A68" s="120" t="s">
        <v>67</v>
      </c>
      <c r="B68" s="7"/>
      <c r="C68" s="7"/>
      <c r="D68" s="7"/>
    </row>
    <row r="69" spans="1:4" x14ac:dyDescent="0.25">
      <c r="A69" s="121" t="s">
        <v>61</v>
      </c>
      <c r="B69" s="122">
        <v>29540</v>
      </c>
      <c r="C69" s="1" t="s">
        <v>51</v>
      </c>
      <c r="D69"/>
    </row>
    <row r="70" spans="1:4" x14ac:dyDescent="0.25">
      <c r="A70" s="123" t="s">
        <v>62</v>
      </c>
      <c r="B70" s="124">
        <v>19281</v>
      </c>
      <c r="C70" s="1" t="s">
        <v>51</v>
      </c>
      <c r="D70"/>
    </row>
    <row r="71" spans="1:4" ht="15.75" thickBot="1" x14ac:dyDescent="0.3">
      <c r="A71" s="125" t="s">
        <v>71</v>
      </c>
      <c r="B71" s="126">
        <v>75000</v>
      </c>
      <c r="C71" s="1" t="s">
        <v>51</v>
      </c>
      <c r="D71"/>
    </row>
    <row r="72" spans="1:4" ht="16.5" thickBot="1" x14ac:dyDescent="0.3">
      <c r="A72" s="14" t="s">
        <v>16</v>
      </c>
      <c r="B72" s="127">
        <f>B69+B71+B70</f>
        <v>123821</v>
      </c>
      <c r="C72" s="8" t="s">
        <v>51</v>
      </c>
    </row>
    <row r="74" spans="1:4" x14ac:dyDescent="0.25">
      <c r="A74" s="9" t="s">
        <v>52</v>
      </c>
      <c r="B74" s="10"/>
      <c r="C74" s="10"/>
      <c r="D74" s="10" t="s">
        <v>68</v>
      </c>
    </row>
  </sheetData>
  <mergeCells count="4">
    <mergeCell ref="A2:D3"/>
    <mergeCell ref="A26:D26"/>
    <mergeCell ref="B27:B28"/>
    <mergeCell ref="A57:C57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2013-04-10T05:22:04Z</cp:lastPrinted>
  <dcterms:created xsi:type="dcterms:W3CDTF">2013-04-10T01:08:09Z</dcterms:created>
  <dcterms:modified xsi:type="dcterms:W3CDTF">2013-07-18T23:54:03Z</dcterms:modified>
</cp:coreProperties>
</file>