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595" windowHeight="9720"/>
  </bookViews>
  <sheets>
    <sheet name="наш дом" sheetId="1" r:id="rId1"/>
    <sheet name="ангара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1" i="1" l="1"/>
  <c r="B13" i="1"/>
  <c r="D55" i="1"/>
  <c r="B33" i="2" l="1"/>
  <c r="B34" i="2" l="1"/>
  <c r="B38" i="2"/>
  <c r="B37" i="2"/>
  <c r="H28" i="2"/>
  <c r="B36" i="2" l="1"/>
  <c r="B31" i="2"/>
  <c r="B29" i="2"/>
  <c r="B28" i="2"/>
  <c r="B27" i="2"/>
  <c r="F41" i="2" l="1"/>
  <c r="F40" i="2"/>
  <c r="G35" i="2"/>
  <c r="D34" i="2"/>
  <c r="D33" i="2"/>
  <c r="D31" i="2"/>
  <c r="D30" i="2"/>
  <c r="D29" i="2"/>
  <c r="D28" i="2"/>
  <c r="D27" i="2"/>
  <c r="C26" i="2"/>
  <c r="C40" i="2" s="1"/>
  <c r="C44" i="2" s="1"/>
  <c r="B42" i="2"/>
  <c r="B46" i="2" s="1"/>
  <c r="C41" i="2"/>
  <c r="C45" i="2" s="1"/>
  <c r="B41" i="2"/>
  <c r="B45" i="2" s="1"/>
  <c r="D22" i="2"/>
  <c r="C21" i="2"/>
  <c r="D11" i="2"/>
  <c r="D8" i="2"/>
  <c r="C8" i="2"/>
  <c r="H29" i="2" s="1"/>
  <c r="B32" i="2" s="1"/>
  <c r="D32" i="2" s="1"/>
  <c r="D49" i="1"/>
  <c r="B18" i="1"/>
  <c r="B79" i="1"/>
  <c r="C49" i="2" l="1"/>
  <c r="C50" i="2"/>
  <c r="B21" i="2"/>
  <c r="D23" i="2"/>
  <c r="D24" i="2"/>
  <c r="C25" i="2"/>
  <c r="C39" i="2" s="1"/>
  <c r="B26" i="2"/>
  <c r="H30" i="2"/>
  <c r="H31" i="2"/>
  <c r="H32" i="2"/>
  <c r="H33" i="2"/>
  <c r="D36" i="2"/>
  <c r="B50" i="2"/>
  <c r="B51" i="2"/>
  <c r="D37" i="2"/>
  <c r="C42" i="2"/>
  <c r="C46" i="2" s="1"/>
  <c r="B40" i="2" l="1"/>
  <c r="B44" i="2" s="1"/>
  <c r="F39" i="2"/>
  <c r="H40" i="2"/>
  <c r="H41" i="2" s="1"/>
  <c r="B25" i="2"/>
  <c r="B39" i="2" s="1"/>
  <c r="B49" i="2"/>
  <c r="D26" i="2"/>
  <c r="D25" i="2" s="1"/>
  <c r="D21" i="2"/>
  <c r="C51" i="2"/>
  <c r="G40" i="2"/>
  <c r="G41" i="2" s="1"/>
  <c r="D39" i="2" l="1"/>
  <c r="D40" i="1" l="1"/>
  <c r="D32" i="1"/>
  <c r="D46" i="1"/>
  <c r="C32" i="1"/>
  <c r="C34" i="1"/>
  <c r="D34" i="1"/>
  <c r="D33" i="1"/>
  <c r="D37" i="1" l="1"/>
  <c r="C46" i="1"/>
  <c r="C45" i="1"/>
  <c r="C41" i="1"/>
  <c r="C38" i="1"/>
  <c r="C37" i="1"/>
  <c r="C33" i="1"/>
  <c r="B31" i="1"/>
  <c r="E24" i="1"/>
  <c r="D13" i="1"/>
  <c r="C13" i="1"/>
  <c r="D22" i="1"/>
  <c r="B22" i="1"/>
  <c r="D21" i="1"/>
  <c r="B21" i="1"/>
  <c r="D20" i="1"/>
  <c r="C20" i="1"/>
  <c r="B20" i="1"/>
  <c r="D19" i="1"/>
  <c r="B19" i="1"/>
  <c r="B17" i="1"/>
  <c r="D16" i="1"/>
  <c r="B16" i="1"/>
  <c r="D15" i="1"/>
  <c r="B15" i="1"/>
  <c r="D14" i="1"/>
  <c r="B14" i="1"/>
  <c r="C31" i="1" l="1"/>
  <c r="D67" i="1" l="1"/>
  <c r="D66" i="1"/>
  <c r="D65" i="1"/>
  <c r="D63" i="1"/>
  <c r="D68" i="1"/>
  <c r="D61" i="1"/>
  <c r="D62" i="1"/>
  <c r="E25" i="1"/>
  <c r="E22" i="1"/>
  <c r="E21" i="1"/>
  <c r="E20" i="1"/>
  <c r="E19" i="1"/>
  <c r="B26" i="1"/>
  <c r="D18" i="1"/>
  <c r="E17" i="1"/>
  <c r="E16" i="1"/>
  <c r="E15" i="1"/>
  <c r="E14" i="1"/>
  <c r="D26" i="1"/>
  <c r="E13" i="1"/>
  <c r="B9" i="1"/>
  <c r="D64" i="1" l="1"/>
  <c r="E26" i="1"/>
  <c r="D60" i="1"/>
  <c r="D69" i="1" s="1"/>
  <c r="C18" i="1"/>
  <c r="C55" i="1"/>
  <c r="D54" i="1" l="1"/>
  <c r="C54" i="1"/>
  <c r="C26" i="1"/>
  <c r="E18" i="1"/>
  <c r="D56" i="1" l="1"/>
  <c r="D58" i="1" s="1"/>
</calcChain>
</file>

<file path=xl/sharedStrings.xml><?xml version="1.0" encoding="utf-8"?>
<sst xmlns="http://schemas.openxmlformats.org/spreadsheetml/2006/main" count="165" uniqueCount="150">
  <si>
    <t>1.Техническая характеристика</t>
  </si>
  <si>
    <t>Адрес</t>
  </si>
  <si>
    <t>кол-во проживающих чел.</t>
  </si>
  <si>
    <t>Площадь ,м2</t>
  </si>
  <si>
    <t>ТСЖ "Наш Дом"</t>
  </si>
  <si>
    <t>Итого</t>
  </si>
  <si>
    <t>Статьи</t>
  </si>
  <si>
    <t>1.Содержание общего имущества</t>
  </si>
  <si>
    <t>2.Текущий ремонт</t>
  </si>
  <si>
    <t>3.Машино места</t>
  </si>
  <si>
    <t>4.Содержание приборов учета</t>
  </si>
  <si>
    <t>5Домофон</t>
  </si>
  <si>
    <t>6.Коммунальные ,всего</t>
  </si>
  <si>
    <t>6.1.Отопление</t>
  </si>
  <si>
    <t>6.2.ГВС</t>
  </si>
  <si>
    <t>6.3.ХВС</t>
  </si>
  <si>
    <t>6.4.Стоки</t>
  </si>
  <si>
    <t>7.Электроэнергия</t>
  </si>
  <si>
    <t>8.Пени</t>
  </si>
  <si>
    <t>9.Вознаграждение по договору( наем)</t>
  </si>
  <si>
    <t xml:space="preserve">Итого </t>
  </si>
  <si>
    <t xml:space="preserve">Наименование </t>
  </si>
  <si>
    <t>Тариф руб/м2</t>
  </si>
  <si>
    <t>ПЛАН, руб.</t>
  </si>
  <si>
    <t>Факт, руб.</t>
  </si>
  <si>
    <t>Управление</t>
  </si>
  <si>
    <t>Уборка лестничных клеток</t>
  </si>
  <si>
    <t>Техническое обслуживание</t>
  </si>
  <si>
    <t>Обслуживание лифта</t>
  </si>
  <si>
    <t>Налог на окружающую среду</t>
  </si>
  <si>
    <t>Освещение мест общего пользования</t>
  </si>
  <si>
    <t>ТБО</t>
  </si>
  <si>
    <t>Комиссия, почтовые, наториальные</t>
  </si>
  <si>
    <t>Система Город</t>
  </si>
  <si>
    <t>РКО</t>
  </si>
  <si>
    <t>Информационные услуги паспортного стола</t>
  </si>
  <si>
    <t>З/плата председателя ТСЖ</t>
  </si>
  <si>
    <t>3.Текущий ремонт общего имущества</t>
  </si>
  <si>
    <t>4.Домофон</t>
  </si>
  <si>
    <t>5.Электроэнергия</t>
  </si>
  <si>
    <t>6.Коммунальные, всего</t>
  </si>
  <si>
    <t>Отопление</t>
  </si>
  <si>
    <t>ГВС</t>
  </si>
  <si>
    <t>ХВС</t>
  </si>
  <si>
    <t>Стоки</t>
  </si>
  <si>
    <t>Прямые затраты</t>
  </si>
  <si>
    <t>Налог УСН</t>
  </si>
  <si>
    <t>Результат по статьям затрат</t>
  </si>
  <si>
    <t>2.Текущий ремонт общего имущества</t>
  </si>
  <si>
    <t>3.Обслуживание приборов учета</t>
  </si>
  <si>
    <t>4.Электроэнергия</t>
  </si>
  <si>
    <t>6.Домофон</t>
  </si>
  <si>
    <t>8 Пени</t>
  </si>
  <si>
    <t xml:space="preserve">                                                                                                                                                                                                                              </t>
  </si>
  <si>
    <t>9.Налог</t>
  </si>
  <si>
    <t>руб.</t>
  </si>
  <si>
    <t>Директор УК "Ангара"</t>
  </si>
  <si>
    <t>Нефедов А.М.</t>
  </si>
  <si>
    <t>Отчет ФХД ТСЖ "Наш дом"  за 2012год</t>
  </si>
  <si>
    <t>Оплачено жителями  в 2012г, руб.</t>
  </si>
  <si>
    <t>Доходы ТСЖ, в руб.</t>
  </si>
  <si>
    <t>Задолженность жителей на начало года, в руб.</t>
  </si>
  <si>
    <t>Задолженность жителей на отчетный период, в руб.</t>
  </si>
  <si>
    <t>2.Информация по начислению</t>
  </si>
  <si>
    <t>2. Содержание приборов учета</t>
  </si>
  <si>
    <t>3. Расходы ТСЖ</t>
  </si>
  <si>
    <t>Финансовый результат по ТСЖ за 2012год</t>
  </si>
  <si>
    <t>Финансовый результат  2011год</t>
  </si>
  <si>
    <t>Финансовый результат по ТСЖ за  2012год с учетом результата 2011 года</t>
  </si>
  <si>
    <t>Госпошлина, налоги</t>
  </si>
  <si>
    <t>Сброс и вывоз снега</t>
  </si>
  <si>
    <t>Вскрытие траншеи (Ремонт наружной канализации)</t>
  </si>
  <si>
    <t>траншея</t>
  </si>
  <si>
    <t xml:space="preserve"> Частичный ремонт кровли 6е</t>
  </si>
  <si>
    <t>Восстановление наружной стены фасада</t>
  </si>
  <si>
    <t>Чернозем, песок</t>
  </si>
  <si>
    <t>Перекрытие и рекон. вентиляции - 6в козырек над входом  в подвал 8/2 козырек и утепление  балкона 8/1</t>
  </si>
  <si>
    <t>Д.А. Днепровский</t>
  </si>
  <si>
    <t>5.Коммунальные услуги</t>
  </si>
  <si>
    <t>Примечание</t>
  </si>
  <si>
    <t>начисление за смену двери</t>
  </si>
  <si>
    <t>7.Машино-места</t>
  </si>
  <si>
    <t>4. Выполнение работ по текущему ремонту за период с  01.01.2012г.по 31.12.2012г.</t>
  </si>
  <si>
    <t>1.Техническая характеристика.</t>
  </si>
  <si>
    <t xml:space="preserve"> Общая площадь, м2</t>
  </si>
  <si>
    <t>ТСЖ "Наш дом"</t>
  </si>
  <si>
    <t>ул.Профсоюзная 6,а,б,в,г,д,е,ж 8/1,8/2</t>
  </si>
  <si>
    <t>Итого:</t>
  </si>
  <si>
    <t>руб/м2</t>
  </si>
  <si>
    <t>2.1. Управление многоквартирным домом и содержание общего имущества, в том числе</t>
  </si>
  <si>
    <t>2.1.1.Управление</t>
  </si>
  <si>
    <t>2.1.3.Техническое обслуживание</t>
  </si>
  <si>
    <t xml:space="preserve">2.2.Содержание общедомового прибора учета </t>
  </si>
  <si>
    <t>3.Анализ ФХД УК "Ангара" по обслуживанию ТСЖ</t>
  </si>
  <si>
    <t>Наименование</t>
  </si>
  <si>
    <t>План, руб.</t>
  </si>
  <si>
    <t>откл.</t>
  </si>
  <si>
    <t>1.Доходы УК "Ангара"</t>
  </si>
  <si>
    <t>1.1.Содержание общего имущества</t>
  </si>
  <si>
    <t>1.2.Содержание приборов учета</t>
  </si>
  <si>
    <t>1.3.Текущий ремонт общего имущества</t>
  </si>
  <si>
    <t>2.Расходы УК "Ангара"</t>
  </si>
  <si>
    <t>2.1.Содержание общего имущества, руб., в том числе:</t>
  </si>
  <si>
    <t>2.1.1. ТМЦ</t>
  </si>
  <si>
    <t>2.1.2.Аварийно-ремонтные услуги</t>
  </si>
  <si>
    <t>ФОТ</t>
  </si>
  <si>
    <t>2.1.3.Автотранспорт</t>
  </si>
  <si>
    <t>ЕСН</t>
  </si>
  <si>
    <t>2.1.4.Поверка манометров</t>
  </si>
  <si>
    <t>УСН</t>
  </si>
  <si>
    <t>2.1.5.Почтовые</t>
  </si>
  <si>
    <t>2.1.6.ФОТ+отчисления</t>
  </si>
  <si>
    <t>Охрана труда</t>
  </si>
  <si>
    <t>2.1.7.Общехозяйственные затраты</t>
  </si>
  <si>
    <t>Управленческие</t>
  </si>
  <si>
    <t>2.1.8.РКО</t>
  </si>
  <si>
    <t>Средняя площадь</t>
  </si>
  <si>
    <t>2.1.9.Тепловизионное обследование</t>
  </si>
  <si>
    <t>4.Текущий ремонт, в том числе :</t>
  </si>
  <si>
    <t>общехозяйственные</t>
  </si>
  <si>
    <t>распределение общехозяйственных</t>
  </si>
  <si>
    <t>5.Результат, всего, в том числе:</t>
  </si>
  <si>
    <t>5.1. Содержание общего имущества</t>
  </si>
  <si>
    <t>5.2.Обслуживание приборов учета</t>
  </si>
  <si>
    <t>5.3.Текущий ремонт общего имущества</t>
  </si>
  <si>
    <t>6.Рентабельность %</t>
  </si>
  <si>
    <t>6.1. Содержание общего имущества</t>
  </si>
  <si>
    <t>6.2.Обслуживание приборов учета</t>
  </si>
  <si>
    <t>6.3.Текущий ремонт общего имущества</t>
  </si>
  <si>
    <t>7.Тариф, руб./м2</t>
  </si>
  <si>
    <t>7.1. Содержание общего имущества</t>
  </si>
  <si>
    <t>7.2.Обслуживание приборов учета</t>
  </si>
  <si>
    <t>7.3.Текущий ремонт общего имущества</t>
  </si>
  <si>
    <t>Директор ООО УК "Ангара"</t>
  </si>
  <si>
    <t>Отчет ФХД УК "Ангара"  по обслуживанию жилищного фонда  ТСЖ "Наш дом"  за  2012 год</t>
  </si>
  <si>
    <t>2.Тарифы действующие в 2012 году</t>
  </si>
  <si>
    <t>2.1.2.Уборка лестничных клеток</t>
  </si>
  <si>
    <t>Наш дом ТСЖ</t>
  </si>
  <si>
    <t>&lt;...&gt;</t>
  </si>
  <si>
    <t xml:space="preserve">Прочие расходы (содержание коллективных приборов учета ж/ф) </t>
  </si>
  <si>
    <t>Материалы мат затраты (ТМЦ)</t>
  </si>
  <si>
    <t>Прочие расходы (аварийно-ремонтные услуги)</t>
  </si>
  <si>
    <t>Прочие расходы (автоуслуги сторонних организаций)</t>
  </si>
  <si>
    <t>Прочие расходы (почтовые)</t>
  </si>
  <si>
    <t>Прочие расходы (СТО)</t>
  </si>
  <si>
    <t>Материальные затраты (текущий ремонт ЖКХ)</t>
  </si>
  <si>
    <t>Отчисления на социальные нужды (текущий ремонт ЖКХ)</t>
  </si>
  <si>
    <t>Прочие расходы (услуги сторонней организации)</t>
  </si>
  <si>
    <t xml:space="preserve">ФОТ </t>
  </si>
  <si>
    <t>ФОТ (текущий ремонт ЖКХ)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</si>
</sst>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sz val="9"/>
      <color indexed="2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7" fillId="0" borderId="0"/>
  </cellStyleXfs>
  <cellXfs count="232">
    <xf numFmtId="0" fontId="0" fillId="0" borderId="0" xfId="0"/>
    <xf numFmtId="4" fontId="0" fillId="0" borderId="0" xfId="0" applyNumberFormat="1"/>
    <xf numFmtId="0" fontId="5" fillId="0" borderId="1" xfId="0" applyFont="1" applyBorder="1"/>
    <xf numFmtId="0" fontId="5" fillId="0" borderId="6" xfId="0" applyFont="1" applyBorder="1"/>
    <xf numFmtId="4" fontId="5" fillId="0" borderId="7" xfId="0" applyNumberFormat="1" applyFont="1" applyBorder="1"/>
    <xf numFmtId="0" fontId="5" fillId="0" borderId="10" xfId="0" applyFont="1" applyBorder="1"/>
    <xf numFmtId="4" fontId="5" fillId="0" borderId="12" xfId="0" applyNumberFormat="1" applyFont="1" applyBorder="1"/>
    <xf numFmtId="0" fontId="5" fillId="0" borderId="15" xfId="0" applyFont="1" applyBorder="1"/>
    <xf numFmtId="4" fontId="5" fillId="0" borderId="17" xfId="0" applyNumberFormat="1" applyFont="1" applyBorder="1"/>
    <xf numFmtId="0" fontId="5" fillId="0" borderId="23" xfId="0" applyFont="1" applyBorder="1"/>
    <xf numFmtId="0" fontId="5" fillId="0" borderId="0" xfId="0" applyFont="1" applyBorder="1"/>
    <xf numFmtId="4" fontId="5" fillId="0" borderId="0" xfId="0" applyNumberFormat="1" applyFont="1" applyBorder="1"/>
    <xf numFmtId="3" fontId="5" fillId="0" borderId="0" xfId="0" applyNumberFormat="1" applyFont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6" fillId="0" borderId="7" xfId="0" applyNumberFormat="1" applyFont="1" applyBorder="1"/>
    <xf numFmtId="4" fontId="6" fillId="0" borderId="12" xfId="0" applyNumberFormat="1" applyFont="1" applyFill="1" applyBorder="1"/>
    <xf numFmtId="4" fontId="6" fillId="0" borderId="12" xfId="0" applyNumberFormat="1" applyFont="1" applyBorder="1"/>
    <xf numFmtId="4" fontId="7" fillId="0" borderId="12" xfId="0" applyNumberFormat="1" applyFont="1" applyFill="1" applyBorder="1"/>
    <xf numFmtId="4" fontId="7" fillId="0" borderId="12" xfId="0" applyNumberFormat="1" applyFont="1" applyBorder="1"/>
    <xf numFmtId="4" fontId="6" fillId="0" borderId="28" xfId="0" applyNumberFormat="1" applyFont="1" applyBorder="1"/>
    <xf numFmtId="0" fontId="5" fillId="0" borderId="30" xfId="0" applyFont="1" applyFill="1" applyBorder="1"/>
    <xf numFmtId="4" fontId="7" fillId="0" borderId="31" xfId="0" applyNumberFormat="1" applyFont="1" applyBorder="1"/>
    <xf numFmtId="2" fontId="0" fillId="0" borderId="0" xfId="0" applyNumberFormat="1"/>
    <xf numFmtId="4" fontId="7" fillId="0" borderId="0" xfId="0" applyNumberFormat="1" applyFont="1" applyBorder="1"/>
    <xf numFmtId="0" fontId="5" fillId="0" borderId="10" xfId="0" applyFont="1" applyFill="1" applyBorder="1"/>
    <xf numFmtId="0" fontId="5" fillId="3" borderId="30" xfId="0" applyFont="1" applyFill="1" applyBorder="1"/>
    <xf numFmtId="0" fontId="5" fillId="3" borderId="35" xfId="0" applyFont="1" applyFill="1" applyBorder="1"/>
    <xf numFmtId="4" fontId="0" fillId="3" borderId="35" xfId="0" applyNumberFormat="1" applyFill="1" applyBorder="1"/>
    <xf numFmtId="0" fontId="5" fillId="0" borderId="6" xfId="0" applyFont="1" applyFill="1" applyBorder="1"/>
    <xf numFmtId="0" fontId="5" fillId="0" borderId="7" xfId="0" applyFont="1" applyFill="1" applyBorder="1"/>
    <xf numFmtId="4" fontId="0" fillId="0" borderId="7" xfId="0" applyNumberFormat="1" applyBorder="1"/>
    <xf numFmtId="0" fontId="5" fillId="0" borderId="12" xfId="0" applyFont="1" applyFill="1" applyBorder="1"/>
    <xf numFmtId="4" fontId="0" fillId="0" borderId="12" xfId="0" applyNumberFormat="1" applyBorder="1"/>
    <xf numFmtId="0" fontId="5" fillId="0" borderId="15" xfId="0" applyFont="1" applyFill="1" applyBorder="1"/>
    <xf numFmtId="0" fontId="5" fillId="0" borderId="17" xfId="0" applyFont="1" applyFill="1" applyBorder="1"/>
    <xf numFmtId="4" fontId="0" fillId="0" borderId="17" xfId="0" applyNumberFormat="1" applyBorder="1"/>
    <xf numFmtId="0" fontId="5" fillId="0" borderId="0" xfId="0" applyFont="1" applyFill="1" applyBorder="1"/>
    <xf numFmtId="4" fontId="5" fillId="0" borderId="0" xfId="0" applyNumberFormat="1" applyFont="1" applyFill="1"/>
    <xf numFmtId="0" fontId="0" fillId="0" borderId="0" xfId="0" applyFill="1"/>
    <xf numFmtId="0" fontId="8" fillId="0" borderId="0" xfId="0" applyFont="1" applyFill="1" applyBorder="1"/>
    <xf numFmtId="0" fontId="5" fillId="0" borderId="0" xfId="0" applyFont="1"/>
    <xf numFmtId="4" fontId="5" fillId="0" borderId="0" xfId="0" applyNumberFormat="1" applyFont="1"/>
    <xf numFmtId="0" fontId="10" fillId="0" borderId="1" xfId="0" applyFont="1" applyBorder="1"/>
    <xf numFmtId="4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10" xfId="0" applyFont="1" applyBorder="1"/>
    <xf numFmtId="0" fontId="10" fillId="0" borderId="15" xfId="0" applyFont="1" applyBorder="1"/>
    <xf numFmtId="0" fontId="10" fillId="0" borderId="20" xfId="0" applyFont="1" applyBorder="1"/>
    <xf numFmtId="0" fontId="12" fillId="0" borderId="25" xfId="0" applyFont="1" applyBorder="1"/>
    <xf numFmtId="4" fontId="12" fillId="0" borderId="1" xfId="0" applyNumberFormat="1" applyFont="1" applyBorder="1" applyAlignment="1">
      <alignment horizontal="center" vertical="center" wrapText="1"/>
    </xf>
    <xf numFmtId="4" fontId="12" fillId="0" borderId="26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37" xfId="0" applyNumberFormat="1" applyFont="1" applyFill="1" applyBorder="1" applyAlignment="1">
      <alignment horizontal="center" vertical="center" wrapText="1"/>
    </xf>
    <xf numFmtId="0" fontId="13" fillId="0" borderId="6" xfId="0" applyFont="1" applyBorder="1"/>
    <xf numFmtId="4" fontId="14" fillId="0" borderId="7" xfId="0" applyNumberFormat="1" applyFont="1" applyBorder="1"/>
    <xf numFmtId="4" fontId="14" fillId="0" borderId="48" xfId="0" applyNumberFormat="1" applyFont="1" applyBorder="1"/>
    <xf numFmtId="0" fontId="13" fillId="0" borderId="10" xfId="0" applyFont="1" applyBorder="1"/>
    <xf numFmtId="4" fontId="14" fillId="0" borderId="12" xfId="0" applyNumberFormat="1" applyFont="1" applyFill="1" applyBorder="1"/>
    <xf numFmtId="4" fontId="14" fillId="0" borderId="12" xfId="0" applyNumberFormat="1" applyFont="1" applyBorder="1"/>
    <xf numFmtId="4" fontId="14" fillId="0" borderId="14" xfId="0" applyNumberFormat="1" applyFont="1" applyBorder="1"/>
    <xf numFmtId="0" fontId="12" fillId="0" borderId="10" xfId="0" applyFont="1" applyBorder="1"/>
    <xf numFmtId="4" fontId="12" fillId="0" borderId="12" xfId="0" applyNumberFormat="1" applyFont="1" applyFill="1" applyBorder="1"/>
    <xf numFmtId="4" fontId="12" fillId="0" borderId="12" xfId="0" applyNumberFormat="1" applyFont="1" applyBorder="1"/>
    <xf numFmtId="4" fontId="12" fillId="0" borderId="14" xfId="0" applyNumberFormat="1" applyFont="1" applyBorder="1"/>
    <xf numFmtId="0" fontId="12" fillId="0" borderId="27" xfId="0" applyFont="1" applyBorder="1"/>
    <xf numFmtId="4" fontId="14" fillId="0" borderId="28" xfId="0" applyNumberFormat="1" applyFont="1" applyBorder="1"/>
    <xf numFmtId="4" fontId="14" fillId="0" borderId="29" xfId="0" applyNumberFormat="1" applyFont="1" applyBorder="1"/>
    <xf numFmtId="0" fontId="12" fillId="0" borderId="30" xfId="0" applyFont="1" applyFill="1" applyBorder="1"/>
    <xf numFmtId="4" fontId="12" fillId="0" borderId="31" xfId="0" applyNumberFormat="1" applyFont="1" applyBorder="1"/>
    <xf numFmtId="4" fontId="12" fillId="0" borderId="32" xfId="0" applyNumberFormat="1" applyFont="1" applyBorder="1"/>
    <xf numFmtId="4" fontId="12" fillId="0" borderId="33" xfId="0" applyNumberFormat="1" applyFont="1" applyBorder="1"/>
    <xf numFmtId="3" fontId="12" fillId="0" borderId="8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/>
    </xf>
    <xf numFmtId="3" fontId="12" fillId="0" borderId="13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/>
    </xf>
    <xf numFmtId="3" fontId="12" fillId="0" borderId="18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/>
    </xf>
    <xf numFmtId="3" fontId="12" fillId="0" borderId="21" xfId="0" applyNumberFormat="1" applyFont="1" applyBorder="1" applyAlignment="1">
      <alignment horizontal="center"/>
    </xf>
    <xf numFmtId="4" fontId="12" fillId="0" borderId="22" xfId="0" applyNumberFormat="1" applyFont="1" applyBorder="1" applyAlignment="1">
      <alignment horizontal="center"/>
    </xf>
    <xf numFmtId="4" fontId="12" fillId="0" borderId="37" xfId="0" applyNumberFormat="1" applyFont="1" applyBorder="1"/>
    <xf numFmtId="0" fontId="12" fillId="0" borderId="30" xfId="0" applyFont="1" applyBorder="1"/>
    <xf numFmtId="2" fontId="12" fillId="0" borderId="37" xfId="0" applyNumberFormat="1" applyFont="1" applyBorder="1"/>
    <xf numFmtId="0" fontId="13" fillId="0" borderId="38" xfId="0" applyFont="1" applyBorder="1"/>
    <xf numFmtId="0" fontId="14" fillId="0" borderId="38" xfId="0" applyFont="1" applyBorder="1"/>
    <xf numFmtId="4" fontId="14" fillId="0" borderId="39" xfId="0" applyNumberFormat="1" applyFont="1" applyFill="1" applyBorder="1"/>
    <xf numFmtId="0" fontId="13" fillId="0" borderId="40" xfId="0" applyFont="1" applyBorder="1"/>
    <xf numFmtId="2" fontId="14" fillId="0" borderId="40" xfId="0" applyNumberFormat="1" applyFont="1" applyBorder="1" applyAlignment="1">
      <alignment horizontal="right"/>
    </xf>
    <xf numFmtId="4" fontId="14" fillId="0" borderId="41" xfId="0" applyNumberFormat="1" applyFont="1" applyBorder="1"/>
    <xf numFmtId="0" fontId="14" fillId="0" borderId="40" xfId="0" applyFont="1" applyBorder="1" applyAlignment="1">
      <alignment horizontal="right"/>
    </xf>
    <xf numFmtId="0" fontId="14" fillId="0" borderId="40" xfId="0" applyFont="1" applyBorder="1"/>
    <xf numFmtId="4" fontId="14" fillId="0" borderId="41" xfId="0" applyNumberFormat="1" applyFont="1" applyFill="1" applyBorder="1"/>
    <xf numFmtId="2" fontId="14" fillId="0" borderId="42" xfId="0" applyNumberFormat="1" applyFont="1" applyBorder="1"/>
    <xf numFmtId="4" fontId="14" fillId="0" borderId="42" xfId="0" applyNumberFormat="1" applyFont="1" applyBorder="1"/>
    <xf numFmtId="0" fontId="12" fillId="0" borderId="40" xfId="0" applyFont="1" applyBorder="1"/>
    <xf numFmtId="0" fontId="12" fillId="0" borderId="40" xfId="0" applyFont="1" applyBorder="1" applyAlignment="1">
      <alignment horizontal="right"/>
    </xf>
    <xf numFmtId="4" fontId="12" fillId="0" borderId="41" xfId="0" applyNumberFormat="1" applyFont="1" applyFill="1" applyBorder="1"/>
    <xf numFmtId="0" fontId="13" fillId="0" borderId="43" xfId="0" applyFont="1" applyBorder="1"/>
    <xf numFmtId="0" fontId="14" fillId="0" borderId="43" xfId="0" applyFont="1" applyBorder="1"/>
    <xf numFmtId="4" fontId="14" fillId="0" borderId="44" xfId="0" applyNumberFormat="1" applyFont="1" applyFill="1" applyBorder="1"/>
    <xf numFmtId="0" fontId="12" fillId="0" borderId="35" xfId="0" applyFont="1" applyBorder="1"/>
    <xf numFmtId="0" fontId="12" fillId="0" borderId="45" xfId="0" applyFont="1" applyBorder="1"/>
    <xf numFmtId="0" fontId="12" fillId="0" borderId="46" xfId="0" applyFont="1" applyBorder="1"/>
    <xf numFmtId="4" fontId="12" fillId="0" borderId="47" xfId="0" applyNumberFormat="1" applyFont="1" applyBorder="1"/>
    <xf numFmtId="0" fontId="12" fillId="0" borderId="10" xfId="0" applyFont="1" applyFill="1" applyBorder="1"/>
    <xf numFmtId="0" fontId="12" fillId="0" borderId="11" xfId="0" applyFont="1" applyFill="1" applyBorder="1"/>
    <xf numFmtId="4" fontId="9" fillId="0" borderId="5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" fontId="6" fillId="0" borderId="12" xfId="0" applyNumberFormat="1" applyFont="1" applyFill="1" applyBorder="1" applyAlignment="1"/>
    <xf numFmtId="4" fontId="6" fillId="0" borderId="12" xfId="0" applyNumberFormat="1" applyFont="1" applyBorder="1" applyAlignment="1"/>
    <xf numFmtId="0" fontId="5" fillId="0" borderId="12" xfId="0" applyFont="1" applyBorder="1"/>
    <xf numFmtId="0" fontId="11" fillId="0" borderId="0" xfId="0" applyFont="1"/>
    <xf numFmtId="4" fontId="11" fillId="0" borderId="0" xfId="0" applyNumberFormat="1" applyFont="1"/>
    <xf numFmtId="4" fontId="12" fillId="0" borderId="34" xfId="0" applyNumberFormat="1" applyFont="1" applyBorder="1"/>
    <xf numFmtId="4" fontId="14" fillId="0" borderId="51" xfId="0" applyNumberFormat="1" applyFont="1" applyFill="1" applyBorder="1"/>
    <xf numFmtId="4" fontId="14" fillId="0" borderId="52" xfId="0" applyNumberFormat="1" applyFont="1" applyFill="1" applyBorder="1"/>
    <xf numFmtId="4" fontId="14" fillId="2" borderId="52" xfId="0" applyNumberFormat="1" applyFont="1" applyFill="1" applyBorder="1"/>
    <xf numFmtId="4" fontId="14" fillId="0" borderId="42" xfId="0" applyNumberFormat="1" applyFont="1" applyFill="1" applyBorder="1"/>
    <xf numFmtId="4" fontId="12" fillId="0" borderId="52" xfId="0" applyNumberFormat="1" applyFont="1" applyFill="1" applyBorder="1"/>
    <xf numFmtId="4" fontId="14" fillId="0" borderId="53" xfId="0" applyNumberFormat="1" applyFont="1" applyFill="1" applyBorder="1"/>
    <xf numFmtId="4" fontId="12" fillId="0" borderId="54" xfId="0" applyNumberFormat="1" applyFont="1" applyBorder="1"/>
    <xf numFmtId="4" fontId="12" fillId="0" borderId="13" xfId="0" applyNumberFormat="1" applyFont="1" applyBorder="1"/>
    <xf numFmtId="4" fontId="12" fillId="0" borderId="55" xfId="0" applyNumberFormat="1" applyFont="1" applyBorder="1"/>
    <xf numFmtId="4" fontId="0" fillId="0" borderId="8" xfId="0" applyNumberFormat="1" applyBorder="1"/>
    <xf numFmtId="4" fontId="0" fillId="0" borderId="13" xfId="0" applyNumberFormat="1" applyBorder="1"/>
    <xf numFmtId="4" fontId="0" fillId="0" borderId="18" xfId="0" applyNumberFormat="1" applyBorder="1"/>
    <xf numFmtId="4" fontId="0" fillId="0" borderId="12" xfId="0" applyNumberFormat="1" applyFill="1" applyBorder="1"/>
    <xf numFmtId="4" fontId="0" fillId="0" borderId="12" xfId="0" applyNumberFormat="1" applyBorder="1" applyAlignment="1">
      <alignment horizontal="center" wrapText="1"/>
    </xf>
    <xf numFmtId="4" fontId="1" fillId="0" borderId="0" xfId="0" applyNumberFormat="1" applyFont="1" applyBorder="1"/>
    <xf numFmtId="4" fontId="6" fillId="0" borderId="47" xfId="0" applyNumberFormat="1" applyFont="1" applyBorder="1"/>
    <xf numFmtId="0" fontId="9" fillId="4" borderId="34" xfId="0" applyFont="1" applyFill="1" applyBorder="1"/>
    <xf numFmtId="4" fontId="6" fillId="0" borderId="47" xfId="0" applyNumberFormat="1" applyFont="1" applyFill="1" applyBorder="1" applyAlignment="1"/>
    <xf numFmtId="0" fontId="4" fillId="4" borderId="34" xfId="0" applyFont="1" applyFill="1" applyBorder="1"/>
    <xf numFmtId="4" fontId="4" fillId="4" borderId="35" xfId="0" applyNumberFormat="1" applyFont="1" applyFill="1" applyBorder="1"/>
    <xf numFmtId="4" fontId="4" fillId="4" borderId="36" xfId="0" applyNumberFormat="1" applyFont="1" applyFill="1" applyBorder="1"/>
    <xf numFmtId="0" fontId="5" fillId="5" borderId="0" xfId="0" applyFont="1" applyFill="1"/>
    <xf numFmtId="4" fontId="0" fillId="5" borderId="0" xfId="0" applyNumberFormat="1" applyFill="1"/>
    <xf numFmtId="4" fontId="5" fillId="0" borderId="2" xfId="0" applyNumberFormat="1" applyFont="1" applyBorder="1"/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3" fontId="5" fillId="0" borderId="9" xfId="0" applyNumberFormat="1" applyFont="1" applyBorder="1"/>
    <xf numFmtId="3" fontId="5" fillId="0" borderId="14" xfId="0" applyNumberFormat="1" applyFont="1" applyBorder="1"/>
    <xf numFmtId="3" fontId="5" fillId="0" borderId="19" xfId="0" applyNumberFormat="1" applyFont="1" applyBorder="1"/>
    <xf numFmtId="3" fontId="5" fillId="0" borderId="0" xfId="0" applyNumberFormat="1" applyFont="1" applyBorder="1"/>
    <xf numFmtId="0" fontId="5" fillId="5" borderId="34" xfId="0" applyFont="1" applyFill="1" applyBorder="1"/>
    <xf numFmtId="4" fontId="5" fillId="5" borderId="35" xfId="0" applyNumberFormat="1" applyFont="1" applyFill="1" applyBorder="1"/>
    <xf numFmtId="3" fontId="5" fillId="5" borderId="36" xfId="0" applyNumberFormat="1" applyFont="1" applyFill="1" applyBorder="1" applyAlignment="1">
      <alignment horizontal="right"/>
    </xf>
    <xf numFmtId="4" fontId="5" fillId="0" borderId="61" xfId="0" applyNumberFormat="1" applyFont="1" applyBorder="1"/>
    <xf numFmtId="0" fontId="8" fillId="0" borderId="23" xfId="0" applyFont="1" applyBorder="1"/>
    <xf numFmtId="4" fontId="8" fillId="0" borderId="24" xfId="0" applyNumberFormat="1" applyFont="1" applyBorder="1"/>
    <xf numFmtId="0" fontId="5" fillId="0" borderId="59" xfId="0" applyFont="1" applyBorder="1"/>
    <xf numFmtId="4" fontId="5" fillId="0" borderId="58" xfId="0" applyNumberFormat="1" applyFont="1" applyBorder="1"/>
    <xf numFmtId="4" fontId="5" fillId="0" borderId="62" xfId="0" applyNumberFormat="1" applyFont="1" applyBorder="1"/>
    <xf numFmtId="0" fontId="0" fillId="0" borderId="23" xfId="0" applyBorder="1"/>
    <xf numFmtId="4" fontId="5" fillId="0" borderId="0" xfId="0" applyNumberFormat="1" applyFont="1" applyFill="1" applyBorder="1"/>
    <xf numFmtId="0" fontId="5" fillId="5" borderId="0" xfId="0" applyFont="1" applyFill="1" applyBorder="1"/>
    <xf numFmtId="4" fontId="5" fillId="5" borderId="0" xfId="0" applyNumberFormat="1" applyFont="1" applyFill="1" applyBorder="1"/>
    <xf numFmtId="4" fontId="5" fillId="0" borderId="31" xfId="0" applyNumberFormat="1" applyFont="1" applyFill="1" applyBorder="1"/>
    <xf numFmtId="0" fontId="5" fillId="0" borderId="25" xfId="0" applyFont="1" applyFill="1" applyBorder="1"/>
    <xf numFmtId="4" fontId="5" fillId="0" borderId="57" xfId="0" applyNumberFormat="1" applyFont="1" applyFill="1" applyBorder="1"/>
    <xf numFmtId="4" fontId="7" fillId="0" borderId="57" xfId="0" applyNumberFormat="1" applyFont="1" applyBorder="1"/>
    <xf numFmtId="4" fontId="5" fillId="0" borderId="12" xfId="0" applyNumberFormat="1" applyFont="1" applyFill="1" applyBorder="1"/>
    <xf numFmtId="0" fontId="8" fillId="0" borderId="10" xfId="0" applyFont="1" applyFill="1" applyBorder="1"/>
    <xf numFmtId="0" fontId="8" fillId="0" borderId="6" xfId="0" applyFont="1" applyBorder="1"/>
    <xf numFmtId="0" fontId="8" fillId="0" borderId="9" xfId="0" applyFont="1" applyBorder="1"/>
    <xf numFmtId="0" fontId="8" fillId="0" borderId="0" xfId="0" applyFont="1"/>
    <xf numFmtId="4" fontId="6" fillId="2" borderId="10" xfId="0" applyNumberFormat="1" applyFont="1" applyFill="1" applyBorder="1"/>
    <xf numFmtId="4" fontId="8" fillId="2" borderId="14" xfId="0" applyNumberFormat="1" applyFont="1" applyFill="1" applyBorder="1"/>
    <xf numFmtId="2" fontId="8" fillId="0" borderId="0" xfId="0" applyNumberFormat="1" applyFont="1"/>
    <xf numFmtId="0" fontId="8" fillId="0" borderId="10" xfId="0" applyFont="1" applyFill="1" applyBorder="1" applyAlignment="1">
      <alignment horizontal="left" vertical="center" wrapText="1"/>
    </xf>
    <xf numFmtId="4" fontId="8" fillId="2" borderId="10" xfId="0" applyNumberFormat="1" applyFont="1" applyFill="1" applyBorder="1"/>
    <xf numFmtId="0" fontId="8" fillId="2" borderId="10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8" fillId="2" borderId="19" xfId="0" applyFont="1" applyFill="1" applyBorder="1"/>
    <xf numFmtId="2" fontId="5" fillId="0" borderId="0" xfId="0" applyNumberFormat="1" applyFont="1"/>
    <xf numFmtId="4" fontId="8" fillId="0" borderId="0" xfId="0" applyNumberFormat="1" applyFont="1" applyBorder="1"/>
    <xf numFmtId="0" fontId="8" fillId="0" borderId="15" xfId="0" applyFont="1" applyFill="1" applyBorder="1"/>
    <xf numFmtId="4" fontId="6" fillId="0" borderId="17" xfId="0" applyNumberFormat="1" applyFont="1" applyBorder="1"/>
    <xf numFmtId="0" fontId="5" fillId="6" borderId="30" xfId="0" applyFont="1" applyFill="1" applyBorder="1"/>
    <xf numFmtId="4" fontId="7" fillId="6" borderId="31" xfId="0" applyNumberFormat="1" applyFont="1" applyFill="1" applyBorder="1"/>
    <xf numFmtId="4" fontId="7" fillId="0" borderId="7" xfId="0" applyNumberFormat="1" applyFont="1" applyBorder="1"/>
    <xf numFmtId="4" fontId="6" fillId="6" borderId="31" xfId="0" applyNumberFormat="1" applyFont="1" applyFill="1" applyBorder="1"/>
    <xf numFmtId="0" fontId="5" fillId="0" borderId="45" xfId="0" applyFont="1" applyFill="1" applyBorder="1"/>
    <xf numFmtId="164" fontId="6" fillId="0" borderId="47" xfId="0" applyNumberFormat="1" applyFont="1" applyBorder="1"/>
    <xf numFmtId="10" fontId="6" fillId="0" borderId="12" xfId="0" applyNumberFormat="1" applyFont="1" applyBorder="1"/>
    <xf numFmtId="0" fontId="5" fillId="0" borderId="27" xfId="0" applyFont="1" applyFill="1" applyBorder="1"/>
    <xf numFmtId="4" fontId="7" fillId="0" borderId="28" xfId="0" applyNumberFormat="1" applyFont="1" applyBorder="1"/>
    <xf numFmtId="4" fontId="5" fillId="6" borderId="31" xfId="0" applyNumberFormat="1" applyFont="1" applyFill="1" applyBorder="1"/>
    <xf numFmtId="4" fontId="7" fillId="0" borderId="17" xfId="0" applyNumberFormat="1" applyFont="1" applyBorder="1"/>
    <xf numFmtId="4" fontId="8" fillId="0" borderId="0" xfId="0" applyNumberFormat="1" applyFont="1"/>
    <xf numFmtId="4" fontId="6" fillId="0" borderId="0" xfId="0" applyNumberFormat="1" applyFont="1" applyFill="1" applyBorder="1"/>
    <xf numFmtId="4" fontId="6" fillId="2" borderId="0" xfId="0" applyNumberFormat="1" applyFont="1" applyFill="1" applyBorder="1"/>
    <xf numFmtId="4" fontId="7" fillId="0" borderId="0" xfId="0" applyNumberFormat="1" applyFont="1" applyFill="1" applyBorder="1"/>
    <xf numFmtId="4" fontId="7" fillId="2" borderId="0" xfId="0" applyNumberFormat="1" applyFont="1" applyFill="1" applyBorder="1"/>
    <xf numFmtId="0" fontId="18" fillId="2" borderId="63" xfId="1" applyNumberFormat="1" applyFont="1" applyFill="1" applyBorder="1" applyAlignment="1">
      <alignment horizontal="left" vertical="top" wrapText="1" indent="2"/>
    </xf>
    <xf numFmtId="0" fontId="18" fillId="2" borderId="63" xfId="1" applyNumberFormat="1" applyFont="1" applyFill="1" applyBorder="1" applyAlignment="1">
      <alignment horizontal="right" vertical="top" wrapText="1"/>
    </xf>
    <xf numFmtId="4" fontId="18" fillId="2" borderId="63" xfId="1" applyNumberFormat="1" applyFont="1" applyFill="1" applyBorder="1" applyAlignment="1">
      <alignment horizontal="right" vertical="top" wrapText="1"/>
    </xf>
    <xf numFmtId="0" fontId="19" fillId="0" borderId="63" xfId="1" applyNumberFormat="1" applyFont="1" applyBorder="1" applyAlignment="1">
      <alignment horizontal="left" vertical="top" wrapText="1" indent="4"/>
    </xf>
    <xf numFmtId="0" fontId="19" fillId="0" borderId="63" xfId="1" applyNumberFormat="1" applyFont="1" applyBorder="1" applyAlignment="1">
      <alignment horizontal="right" vertical="top" wrapText="1"/>
    </xf>
    <xf numFmtId="4" fontId="19" fillId="0" borderId="63" xfId="1" applyNumberFormat="1" applyFont="1" applyBorder="1" applyAlignment="1">
      <alignment horizontal="right" vertical="top" wrapText="1"/>
    </xf>
    <xf numFmtId="2" fontId="19" fillId="0" borderId="63" xfId="1" applyNumberFormat="1" applyFont="1" applyBorder="1" applyAlignment="1">
      <alignment horizontal="right" vertical="top" wrapText="1"/>
    </xf>
    <xf numFmtId="0" fontId="19" fillId="0" borderId="63" xfId="1" applyNumberFormat="1" applyFont="1" applyBorder="1" applyAlignment="1">
      <alignment horizontal="left" vertical="top" wrapText="1" indent="3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4" borderId="34" xfId="0" applyFont="1" applyFill="1" applyBorder="1" applyAlignment="1">
      <alignment horizontal="left" vertical="center" wrapText="1"/>
    </xf>
    <xf numFmtId="0" fontId="14" fillId="4" borderId="35" xfId="0" applyFont="1" applyFill="1" applyBorder="1" applyAlignment="1">
      <alignment horizontal="left" vertical="center" wrapText="1"/>
    </xf>
    <xf numFmtId="0" fontId="12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2" fontId="2" fillId="0" borderId="49" xfId="0" applyNumberFormat="1" applyFont="1" applyFill="1" applyBorder="1" applyAlignment="1">
      <alignment horizontal="center" vertical="center" wrapText="1"/>
    </xf>
    <xf numFmtId="2" fontId="3" fillId="0" borderId="50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left"/>
    </xf>
    <xf numFmtId="0" fontId="9" fillId="4" borderId="35" xfId="0" applyFont="1" applyFill="1" applyBorder="1" applyAlignment="1">
      <alignment horizontal="left"/>
    </xf>
    <xf numFmtId="0" fontId="9" fillId="4" borderId="36" xfId="0" applyFont="1" applyFill="1" applyBorder="1" applyAlignment="1">
      <alignment horizontal="left"/>
    </xf>
    <xf numFmtId="0" fontId="12" fillId="4" borderId="34" xfId="0" applyFont="1" applyFill="1" applyBorder="1" applyAlignment="1">
      <alignment horizontal="left"/>
    </xf>
    <xf numFmtId="0" fontId="12" fillId="4" borderId="35" xfId="0" applyFont="1" applyFill="1" applyBorder="1" applyAlignment="1">
      <alignment horizontal="left"/>
    </xf>
    <xf numFmtId="0" fontId="12" fillId="4" borderId="36" xfId="0" applyFont="1" applyFill="1" applyBorder="1" applyAlignment="1">
      <alignment horizontal="left"/>
    </xf>
    <xf numFmtId="0" fontId="12" fillId="0" borderId="26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4" fontId="12" fillId="0" borderId="26" xfId="0" applyNumberFormat="1" applyFont="1" applyBorder="1" applyAlignment="1">
      <alignment horizontal="center"/>
    </xf>
    <xf numFmtId="4" fontId="12" fillId="0" borderId="56" xfId="0" applyNumberFormat="1" applyFont="1" applyBorder="1" applyAlignment="1">
      <alignment horizontal="center"/>
    </xf>
    <xf numFmtId="4" fontId="12" fillId="0" borderId="25" xfId="0" applyNumberFormat="1" applyFont="1" applyBorder="1" applyAlignment="1">
      <alignment horizontal="center"/>
    </xf>
    <xf numFmtId="4" fontId="12" fillId="0" borderId="59" xfId="0" applyNumberFormat="1" applyFont="1" applyBorder="1" applyAlignment="1">
      <alignment horizontal="center"/>
    </xf>
    <xf numFmtId="4" fontId="16" fillId="0" borderId="26" xfId="0" applyNumberFormat="1" applyFont="1" applyBorder="1" applyAlignment="1">
      <alignment horizontal="center"/>
    </xf>
    <xf numFmtId="4" fontId="16" fillId="0" borderId="60" xfId="0" applyNumberFormat="1" applyFont="1" applyBorder="1" applyAlignment="1">
      <alignment horizontal="center"/>
    </xf>
    <xf numFmtId="4" fontId="16" fillId="0" borderId="56" xfId="0" applyNumberFormat="1" applyFont="1" applyBorder="1" applyAlignment="1">
      <alignment horizontal="center"/>
    </xf>
    <xf numFmtId="0" fontId="5" fillId="0" borderId="25" xfId="0" applyFont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</cellXfs>
  <cellStyles count="2">
    <cellStyle name="Обычный" xfId="0" builtinId="0"/>
    <cellStyle name="Обычный_ангар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3"/>
  <sheetViews>
    <sheetView tabSelected="1" topLeftCell="A7" workbookViewId="0">
      <selection activeCell="E13" sqref="E13"/>
    </sheetView>
  </sheetViews>
  <sheetFormatPr defaultRowHeight="15" x14ac:dyDescent="0.25"/>
  <cols>
    <col min="1" max="1" width="48.42578125" customWidth="1"/>
    <col min="2" max="2" width="14.28515625" customWidth="1"/>
    <col min="3" max="3" width="18.42578125" style="1" customWidth="1"/>
    <col min="4" max="4" width="16.5703125" style="1" customWidth="1"/>
    <col min="5" max="5" width="16.85546875" style="1" customWidth="1"/>
    <col min="6" max="6" width="16.7109375" customWidth="1"/>
    <col min="7" max="7" width="13.5703125" customWidth="1"/>
    <col min="8" max="8" width="13.85546875" customWidth="1"/>
    <col min="257" max="257" width="48.42578125" customWidth="1"/>
    <col min="258" max="258" width="12.140625" customWidth="1"/>
    <col min="259" max="259" width="13.85546875" customWidth="1"/>
    <col min="260" max="260" width="16.5703125" customWidth="1"/>
    <col min="261" max="261" width="13.42578125" customWidth="1"/>
    <col min="262" max="262" width="16.7109375" customWidth="1"/>
    <col min="263" max="263" width="13.5703125" customWidth="1"/>
    <col min="264" max="264" width="13.85546875" customWidth="1"/>
    <col min="513" max="513" width="48.42578125" customWidth="1"/>
    <col min="514" max="514" width="12.140625" customWidth="1"/>
    <col min="515" max="515" width="13.85546875" customWidth="1"/>
    <col min="516" max="516" width="16.5703125" customWidth="1"/>
    <col min="517" max="517" width="13.42578125" customWidth="1"/>
    <col min="518" max="518" width="16.7109375" customWidth="1"/>
    <col min="519" max="519" width="13.5703125" customWidth="1"/>
    <col min="520" max="520" width="13.85546875" customWidth="1"/>
    <col min="769" max="769" width="48.42578125" customWidth="1"/>
    <col min="770" max="770" width="12.140625" customWidth="1"/>
    <col min="771" max="771" width="13.85546875" customWidth="1"/>
    <col min="772" max="772" width="16.5703125" customWidth="1"/>
    <col min="773" max="773" width="13.42578125" customWidth="1"/>
    <col min="774" max="774" width="16.7109375" customWidth="1"/>
    <col min="775" max="775" width="13.5703125" customWidth="1"/>
    <col min="776" max="776" width="13.85546875" customWidth="1"/>
    <col min="1025" max="1025" width="48.42578125" customWidth="1"/>
    <col min="1026" max="1026" width="12.140625" customWidth="1"/>
    <col min="1027" max="1027" width="13.85546875" customWidth="1"/>
    <col min="1028" max="1028" width="16.5703125" customWidth="1"/>
    <col min="1029" max="1029" width="13.42578125" customWidth="1"/>
    <col min="1030" max="1030" width="16.7109375" customWidth="1"/>
    <col min="1031" max="1031" width="13.5703125" customWidth="1"/>
    <col min="1032" max="1032" width="13.85546875" customWidth="1"/>
    <col min="1281" max="1281" width="48.42578125" customWidth="1"/>
    <col min="1282" max="1282" width="12.140625" customWidth="1"/>
    <col min="1283" max="1283" width="13.85546875" customWidth="1"/>
    <col min="1284" max="1284" width="16.5703125" customWidth="1"/>
    <col min="1285" max="1285" width="13.42578125" customWidth="1"/>
    <col min="1286" max="1286" width="16.7109375" customWidth="1"/>
    <col min="1287" max="1287" width="13.5703125" customWidth="1"/>
    <col min="1288" max="1288" width="13.85546875" customWidth="1"/>
    <col min="1537" max="1537" width="48.42578125" customWidth="1"/>
    <col min="1538" max="1538" width="12.140625" customWidth="1"/>
    <col min="1539" max="1539" width="13.85546875" customWidth="1"/>
    <col min="1540" max="1540" width="16.5703125" customWidth="1"/>
    <col min="1541" max="1541" width="13.42578125" customWidth="1"/>
    <col min="1542" max="1542" width="16.7109375" customWidth="1"/>
    <col min="1543" max="1543" width="13.5703125" customWidth="1"/>
    <col min="1544" max="1544" width="13.85546875" customWidth="1"/>
    <col min="1793" max="1793" width="48.42578125" customWidth="1"/>
    <col min="1794" max="1794" width="12.140625" customWidth="1"/>
    <col min="1795" max="1795" width="13.85546875" customWidth="1"/>
    <col min="1796" max="1796" width="16.5703125" customWidth="1"/>
    <col min="1797" max="1797" width="13.42578125" customWidth="1"/>
    <col min="1798" max="1798" width="16.7109375" customWidth="1"/>
    <col min="1799" max="1799" width="13.5703125" customWidth="1"/>
    <col min="1800" max="1800" width="13.85546875" customWidth="1"/>
    <col min="2049" max="2049" width="48.42578125" customWidth="1"/>
    <col min="2050" max="2050" width="12.140625" customWidth="1"/>
    <col min="2051" max="2051" width="13.85546875" customWidth="1"/>
    <col min="2052" max="2052" width="16.5703125" customWidth="1"/>
    <col min="2053" max="2053" width="13.42578125" customWidth="1"/>
    <col min="2054" max="2054" width="16.7109375" customWidth="1"/>
    <col min="2055" max="2055" width="13.5703125" customWidth="1"/>
    <col min="2056" max="2056" width="13.85546875" customWidth="1"/>
    <col min="2305" max="2305" width="48.42578125" customWidth="1"/>
    <col min="2306" max="2306" width="12.140625" customWidth="1"/>
    <col min="2307" max="2307" width="13.85546875" customWidth="1"/>
    <col min="2308" max="2308" width="16.5703125" customWidth="1"/>
    <col min="2309" max="2309" width="13.42578125" customWidth="1"/>
    <col min="2310" max="2310" width="16.7109375" customWidth="1"/>
    <col min="2311" max="2311" width="13.5703125" customWidth="1"/>
    <col min="2312" max="2312" width="13.85546875" customWidth="1"/>
    <col min="2561" max="2561" width="48.42578125" customWidth="1"/>
    <col min="2562" max="2562" width="12.140625" customWidth="1"/>
    <col min="2563" max="2563" width="13.85546875" customWidth="1"/>
    <col min="2564" max="2564" width="16.5703125" customWidth="1"/>
    <col min="2565" max="2565" width="13.42578125" customWidth="1"/>
    <col min="2566" max="2566" width="16.7109375" customWidth="1"/>
    <col min="2567" max="2567" width="13.5703125" customWidth="1"/>
    <col min="2568" max="2568" width="13.85546875" customWidth="1"/>
    <col min="2817" max="2817" width="48.42578125" customWidth="1"/>
    <col min="2818" max="2818" width="12.140625" customWidth="1"/>
    <col min="2819" max="2819" width="13.85546875" customWidth="1"/>
    <col min="2820" max="2820" width="16.5703125" customWidth="1"/>
    <col min="2821" max="2821" width="13.42578125" customWidth="1"/>
    <col min="2822" max="2822" width="16.7109375" customWidth="1"/>
    <col min="2823" max="2823" width="13.5703125" customWidth="1"/>
    <col min="2824" max="2824" width="13.85546875" customWidth="1"/>
    <col min="3073" max="3073" width="48.42578125" customWidth="1"/>
    <col min="3074" max="3074" width="12.140625" customWidth="1"/>
    <col min="3075" max="3075" width="13.85546875" customWidth="1"/>
    <col min="3076" max="3076" width="16.5703125" customWidth="1"/>
    <col min="3077" max="3077" width="13.42578125" customWidth="1"/>
    <col min="3078" max="3078" width="16.7109375" customWidth="1"/>
    <col min="3079" max="3079" width="13.5703125" customWidth="1"/>
    <col min="3080" max="3080" width="13.85546875" customWidth="1"/>
    <col min="3329" max="3329" width="48.42578125" customWidth="1"/>
    <col min="3330" max="3330" width="12.140625" customWidth="1"/>
    <col min="3331" max="3331" width="13.85546875" customWidth="1"/>
    <col min="3332" max="3332" width="16.5703125" customWidth="1"/>
    <col min="3333" max="3333" width="13.42578125" customWidth="1"/>
    <col min="3334" max="3334" width="16.7109375" customWidth="1"/>
    <col min="3335" max="3335" width="13.5703125" customWidth="1"/>
    <col min="3336" max="3336" width="13.85546875" customWidth="1"/>
    <col min="3585" max="3585" width="48.42578125" customWidth="1"/>
    <col min="3586" max="3586" width="12.140625" customWidth="1"/>
    <col min="3587" max="3587" width="13.85546875" customWidth="1"/>
    <col min="3588" max="3588" width="16.5703125" customWidth="1"/>
    <col min="3589" max="3589" width="13.42578125" customWidth="1"/>
    <col min="3590" max="3590" width="16.7109375" customWidth="1"/>
    <col min="3591" max="3591" width="13.5703125" customWidth="1"/>
    <col min="3592" max="3592" width="13.85546875" customWidth="1"/>
    <col min="3841" max="3841" width="48.42578125" customWidth="1"/>
    <col min="3842" max="3842" width="12.140625" customWidth="1"/>
    <col min="3843" max="3843" width="13.85546875" customWidth="1"/>
    <col min="3844" max="3844" width="16.5703125" customWidth="1"/>
    <col min="3845" max="3845" width="13.42578125" customWidth="1"/>
    <col min="3846" max="3846" width="16.7109375" customWidth="1"/>
    <col min="3847" max="3847" width="13.5703125" customWidth="1"/>
    <col min="3848" max="3848" width="13.85546875" customWidth="1"/>
    <col min="4097" max="4097" width="48.42578125" customWidth="1"/>
    <col min="4098" max="4098" width="12.140625" customWidth="1"/>
    <col min="4099" max="4099" width="13.85546875" customWidth="1"/>
    <col min="4100" max="4100" width="16.5703125" customWidth="1"/>
    <col min="4101" max="4101" width="13.42578125" customWidth="1"/>
    <col min="4102" max="4102" width="16.7109375" customWidth="1"/>
    <col min="4103" max="4103" width="13.5703125" customWidth="1"/>
    <col min="4104" max="4104" width="13.85546875" customWidth="1"/>
    <col min="4353" max="4353" width="48.42578125" customWidth="1"/>
    <col min="4354" max="4354" width="12.140625" customWidth="1"/>
    <col min="4355" max="4355" width="13.85546875" customWidth="1"/>
    <col min="4356" max="4356" width="16.5703125" customWidth="1"/>
    <col min="4357" max="4357" width="13.42578125" customWidth="1"/>
    <col min="4358" max="4358" width="16.7109375" customWidth="1"/>
    <col min="4359" max="4359" width="13.5703125" customWidth="1"/>
    <col min="4360" max="4360" width="13.85546875" customWidth="1"/>
    <col min="4609" max="4609" width="48.42578125" customWidth="1"/>
    <col min="4610" max="4610" width="12.140625" customWidth="1"/>
    <col min="4611" max="4611" width="13.85546875" customWidth="1"/>
    <col min="4612" max="4612" width="16.5703125" customWidth="1"/>
    <col min="4613" max="4613" width="13.42578125" customWidth="1"/>
    <col min="4614" max="4614" width="16.7109375" customWidth="1"/>
    <col min="4615" max="4615" width="13.5703125" customWidth="1"/>
    <col min="4616" max="4616" width="13.85546875" customWidth="1"/>
    <col min="4865" max="4865" width="48.42578125" customWidth="1"/>
    <col min="4866" max="4866" width="12.140625" customWidth="1"/>
    <col min="4867" max="4867" width="13.85546875" customWidth="1"/>
    <col min="4868" max="4868" width="16.5703125" customWidth="1"/>
    <col min="4869" max="4869" width="13.42578125" customWidth="1"/>
    <col min="4870" max="4870" width="16.7109375" customWidth="1"/>
    <col min="4871" max="4871" width="13.5703125" customWidth="1"/>
    <col min="4872" max="4872" width="13.85546875" customWidth="1"/>
    <col min="5121" max="5121" width="48.42578125" customWidth="1"/>
    <col min="5122" max="5122" width="12.140625" customWidth="1"/>
    <col min="5123" max="5123" width="13.85546875" customWidth="1"/>
    <col min="5124" max="5124" width="16.5703125" customWidth="1"/>
    <col min="5125" max="5125" width="13.42578125" customWidth="1"/>
    <col min="5126" max="5126" width="16.7109375" customWidth="1"/>
    <col min="5127" max="5127" width="13.5703125" customWidth="1"/>
    <col min="5128" max="5128" width="13.85546875" customWidth="1"/>
    <col min="5377" max="5377" width="48.42578125" customWidth="1"/>
    <col min="5378" max="5378" width="12.140625" customWidth="1"/>
    <col min="5379" max="5379" width="13.85546875" customWidth="1"/>
    <col min="5380" max="5380" width="16.5703125" customWidth="1"/>
    <col min="5381" max="5381" width="13.42578125" customWidth="1"/>
    <col min="5382" max="5382" width="16.7109375" customWidth="1"/>
    <col min="5383" max="5383" width="13.5703125" customWidth="1"/>
    <col min="5384" max="5384" width="13.85546875" customWidth="1"/>
    <col min="5633" max="5633" width="48.42578125" customWidth="1"/>
    <col min="5634" max="5634" width="12.140625" customWidth="1"/>
    <col min="5635" max="5635" width="13.85546875" customWidth="1"/>
    <col min="5636" max="5636" width="16.5703125" customWidth="1"/>
    <col min="5637" max="5637" width="13.42578125" customWidth="1"/>
    <col min="5638" max="5638" width="16.7109375" customWidth="1"/>
    <col min="5639" max="5639" width="13.5703125" customWidth="1"/>
    <col min="5640" max="5640" width="13.85546875" customWidth="1"/>
    <col min="5889" max="5889" width="48.42578125" customWidth="1"/>
    <col min="5890" max="5890" width="12.140625" customWidth="1"/>
    <col min="5891" max="5891" width="13.85546875" customWidth="1"/>
    <col min="5892" max="5892" width="16.5703125" customWidth="1"/>
    <col min="5893" max="5893" width="13.42578125" customWidth="1"/>
    <col min="5894" max="5894" width="16.7109375" customWidth="1"/>
    <col min="5895" max="5895" width="13.5703125" customWidth="1"/>
    <col min="5896" max="5896" width="13.85546875" customWidth="1"/>
    <col min="6145" max="6145" width="48.42578125" customWidth="1"/>
    <col min="6146" max="6146" width="12.140625" customWidth="1"/>
    <col min="6147" max="6147" width="13.85546875" customWidth="1"/>
    <col min="6148" max="6148" width="16.5703125" customWidth="1"/>
    <col min="6149" max="6149" width="13.42578125" customWidth="1"/>
    <col min="6150" max="6150" width="16.7109375" customWidth="1"/>
    <col min="6151" max="6151" width="13.5703125" customWidth="1"/>
    <col min="6152" max="6152" width="13.85546875" customWidth="1"/>
    <col min="6401" max="6401" width="48.42578125" customWidth="1"/>
    <col min="6402" max="6402" width="12.140625" customWidth="1"/>
    <col min="6403" max="6403" width="13.85546875" customWidth="1"/>
    <col min="6404" max="6404" width="16.5703125" customWidth="1"/>
    <col min="6405" max="6405" width="13.42578125" customWidth="1"/>
    <col min="6406" max="6406" width="16.7109375" customWidth="1"/>
    <col min="6407" max="6407" width="13.5703125" customWidth="1"/>
    <col min="6408" max="6408" width="13.85546875" customWidth="1"/>
    <col min="6657" max="6657" width="48.42578125" customWidth="1"/>
    <col min="6658" max="6658" width="12.140625" customWidth="1"/>
    <col min="6659" max="6659" width="13.85546875" customWidth="1"/>
    <col min="6660" max="6660" width="16.5703125" customWidth="1"/>
    <col min="6661" max="6661" width="13.42578125" customWidth="1"/>
    <col min="6662" max="6662" width="16.7109375" customWidth="1"/>
    <col min="6663" max="6663" width="13.5703125" customWidth="1"/>
    <col min="6664" max="6664" width="13.85546875" customWidth="1"/>
    <col min="6913" max="6913" width="48.42578125" customWidth="1"/>
    <col min="6914" max="6914" width="12.140625" customWidth="1"/>
    <col min="6915" max="6915" width="13.85546875" customWidth="1"/>
    <col min="6916" max="6916" width="16.5703125" customWidth="1"/>
    <col min="6917" max="6917" width="13.42578125" customWidth="1"/>
    <col min="6918" max="6918" width="16.7109375" customWidth="1"/>
    <col min="6919" max="6919" width="13.5703125" customWidth="1"/>
    <col min="6920" max="6920" width="13.85546875" customWidth="1"/>
    <col min="7169" max="7169" width="48.42578125" customWidth="1"/>
    <col min="7170" max="7170" width="12.140625" customWidth="1"/>
    <col min="7171" max="7171" width="13.85546875" customWidth="1"/>
    <col min="7172" max="7172" width="16.5703125" customWidth="1"/>
    <col min="7173" max="7173" width="13.42578125" customWidth="1"/>
    <col min="7174" max="7174" width="16.7109375" customWidth="1"/>
    <col min="7175" max="7175" width="13.5703125" customWidth="1"/>
    <col min="7176" max="7176" width="13.85546875" customWidth="1"/>
    <col min="7425" max="7425" width="48.42578125" customWidth="1"/>
    <col min="7426" max="7426" width="12.140625" customWidth="1"/>
    <col min="7427" max="7427" width="13.85546875" customWidth="1"/>
    <col min="7428" max="7428" width="16.5703125" customWidth="1"/>
    <col min="7429" max="7429" width="13.42578125" customWidth="1"/>
    <col min="7430" max="7430" width="16.7109375" customWidth="1"/>
    <col min="7431" max="7431" width="13.5703125" customWidth="1"/>
    <col min="7432" max="7432" width="13.85546875" customWidth="1"/>
    <col min="7681" max="7681" width="48.42578125" customWidth="1"/>
    <col min="7682" max="7682" width="12.140625" customWidth="1"/>
    <col min="7683" max="7683" width="13.85546875" customWidth="1"/>
    <col min="7684" max="7684" width="16.5703125" customWidth="1"/>
    <col min="7685" max="7685" width="13.42578125" customWidth="1"/>
    <col min="7686" max="7686" width="16.7109375" customWidth="1"/>
    <col min="7687" max="7687" width="13.5703125" customWidth="1"/>
    <col min="7688" max="7688" width="13.85546875" customWidth="1"/>
    <col min="7937" max="7937" width="48.42578125" customWidth="1"/>
    <col min="7938" max="7938" width="12.140625" customWidth="1"/>
    <col min="7939" max="7939" width="13.85546875" customWidth="1"/>
    <col min="7940" max="7940" width="16.5703125" customWidth="1"/>
    <col min="7941" max="7941" width="13.42578125" customWidth="1"/>
    <col min="7942" max="7942" width="16.7109375" customWidth="1"/>
    <col min="7943" max="7943" width="13.5703125" customWidth="1"/>
    <col min="7944" max="7944" width="13.85546875" customWidth="1"/>
    <col min="8193" max="8193" width="48.42578125" customWidth="1"/>
    <col min="8194" max="8194" width="12.140625" customWidth="1"/>
    <col min="8195" max="8195" width="13.85546875" customWidth="1"/>
    <col min="8196" max="8196" width="16.5703125" customWidth="1"/>
    <col min="8197" max="8197" width="13.42578125" customWidth="1"/>
    <col min="8198" max="8198" width="16.7109375" customWidth="1"/>
    <col min="8199" max="8199" width="13.5703125" customWidth="1"/>
    <col min="8200" max="8200" width="13.85546875" customWidth="1"/>
    <col min="8449" max="8449" width="48.42578125" customWidth="1"/>
    <col min="8450" max="8450" width="12.140625" customWidth="1"/>
    <col min="8451" max="8451" width="13.85546875" customWidth="1"/>
    <col min="8452" max="8452" width="16.5703125" customWidth="1"/>
    <col min="8453" max="8453" width="13.42578125" customWidth="1"/>
    <col min="8454" max="8454" width="16.7109375" customWidth="1"/>
    <col min="8455" max="8455" width="13.5703125" customWidth="1"/>
    <col min="8456" max="8456" width="13.85546875" customWidth="1"/>
    <col min="8705" max="8705" width="48.42578125" customWidth="1"/>
    <col min="8706" max="8706" width="12.140625" customWidth="1"/>
    <col min="8707" max="8707" width="13.85546875" customWidth="1"/>
    <col min="8708" max="8708" width="16.5703125" customWidth="1"/>
    <col min="8709" max="8709" width="13.42578125" customWidth="1"/>
    <col min="8710" max="8710" width="16.7109375" customWidth="1"/>
    <col min="8711" max="8711" width="13.5703125" customWidth="1"/>
    <col min="8712" max="8712" width="13.85546875" customWidth="1"/>
    <col min="8961" max="8961" width="48.42578125" customWidth="1"/>
    <col min="8962" max="8962" width="12.140625" customWidth="1"/>
    <col min="8963" max="8963" width="13.85546875" customWidth="1"/>
    <col min="8964" max="8964" width="16.5703125" customWidth="1"/>
    <col min="8965" max="8965" width="13.42578125" customWidth="1"/>
    <col min="8966" max="8966" width="16.7109375" customWidth="1"/>
    <col min="8967" max="8967" width="13.5703125" customWidth="1"/>
    <col min="8968" max="8968" width="13.85546875" customWidth="1"/>
    <col min="9217" max="9217" width="48.42578125" customWidth="1"/>
    <col min="9218" max="9218" width="12.140625" customWidth="1"/>
    <col min="9219" max="9219" width="13.85546875" customWidth="1"/>
    <col min="9220" max="9220" width="16.5703125" customWidth="1"/>
    <col min="9221" max="9221" width="13.42578125" customWidth="1"/>
    <col min="9222" max="9222" width="16.7109375" customWidth="1"/>
    <col min="9223" max="9223" width="13.5703125" customWidth="1"/>
    <col min="9224" max="9224" width="13.85546875" customWidth="1"/>
    <col min="9473" max="9473" width="48.42578125" customWidth="1"/>
    <col min="9474" max="9474" width="12.140625" customWidth="1"/>
    <col min="9475" max="9475" width="13.85546875" customWidth="1"/>
    <col min="9476" max="9476" width="16.5703125" customWidth="1"/>
    <col min="9477" max="9477" width="13.42578125" customWidth="1"/>
    <col min="9478" max="9478" width="16.7109375" customWidth="1"/>
    <col min="9479" max="9479" width="13.5703125" customWidth="1"/>
    <col min="9480" max="9480" width="13.85546875" customWidth="1"/>
    <col min="9729" max="9729" width="48.42578125" customWidth="1"/>
    <col min="9730" max="9730" width="12.140625" customWidth="1"/>
    <col min="9731" max="9731" width="13.85546875" customWidth="1"/>
    <col min="9732" max="9732" width="16.5703125" customWidth="1"/>
    <col min="9733" max="9733" width="13.42578125" customWidth="1"/>
    <col min="9734" max="9734" width="16.7109375" customWidth="1"/>
    <col min="9735" max="9735" width="13.5703125" customWidth="1"/>
    <col min="9736" max="9736" width="13.85546875" customWidth="1"/>
    <col min="9985" max="9985" width="48.42578125" customWidth="1"/>
    <col min="9986" max="9986" width="12.140625" customWidth="1"/>
    <col min="9987" max="9987" width="13.85546875" customWidth="1"/>
    <col min="9988" max="9988" width="16.5703125" customWidth="1"/>
    <col min="9989" max="9989" width="13.42578125" customWidth="1"/>
    <col min="9990" max="9990" width="16.7109375" customWidth="1"/>
    <col min="9991" max="9991" width="13.5703125" customWidth="1"/>
    <col min="9992" max="9992" width="13.85546875" customWidth="1"/>
    <col min="10241" max="10241" width="48.42578125" customWidth="1"/>
    <col min="10242" max="10242" width="12.140625" customWidth="1"/>
    <col min="10243" max="10243" width="13.85546875" customWidth="1"/>
    <col min="10244" max="10244" width="16.5703125" customWidth="1"/>
    <col min="10245" max="10245" width="13.42578125" customWidth="1"/>
    <col min="10246" max="10246" width="16.7109375" customWidth="1"/>
    <col min="10247" max="10247" width="13.5703125" customWidth="1"/>
    <col min="10248" max="10248" width="13.85546875" customWidth="1"/>
    <col min="10497" max="10497" width="48.42578125" customWidth="1"/>
    <col min="10498" max="10498" width="12.140625" customWidth="1"/>
    <col min="10499" max="10499" width="13.85546875" customWidth="1"/>
    <col min="10500" max="10500" width="16.5703125" customWidth="1"/>
    <col min="10501" max="10501" width="13.42578125" customWidth="1"/>
    <col min="10502" max="10502" width="16.7109375" customWidth="1"/>
    <col min="10503" max="10503" width="13.5703125" customWidth="1"/>
    <col min="10504" max="10504" width="13.85546875" customWidth="1"/>
    <col min="10753" max="10753" width="48.42578125" customWidth="1"/>
    <col min="10754" max="10754" width="12.140625" customWidth="1"/>
    <col min="10755" max="10755" width="13.85546875" customWidth="1"/>
    <col min="10756" max="10756" width="16.5703125" customWidth="1"/>
    <col min="10757" max="10757" width="13.42578125" customWidth="1"/>
    <col min="10758" max="10758" width="16.7109375" customWidth="1"/>
    <col min="10759" max="10759" width="13.5703125" customWidth="1"/>
    <col min="10760" max="10760" width="13.85546875" customWidth="1"/>
    <col min="11009" max="11009" width="48.42578125" customWidth="1"/>
    <col min="11010" max="11010" width="12.140625" customWidth="1"/>
    <col min="11011" max="11011" width="13.85546875" customWidth="1"/>
    <col min="11012" max="11012" width="16.5703125" customWidth="1"/>
    <col min="11013" max="11013" width="13.42578125" customWidth="1"/>
    <col min="11014" max="11014" width="16.7109375" customWidth="1"/>
    <col min="11015" max="11015" width="13.5703125" customWidth="1"/>
    <col min="11016" max="11016" width="13.85546875" customWidth="1"/>
    <col min="11265" max="11265" width="48.42578125" customWidth="1"/>
    <col min="11266" max="11266" width="12.140625" customWidth="1"/>
    <col min="11267" max="11267" width="13.85546875" customWidth="1"/>
    <col min="11268" max="11268" width="16.5703125" customWidth="1"/>
    <col min="11269" max="11269" width="13.42578125" customWidth="1"/>
    <col min="11270" max="11270" width="16.7109375" customWidth="1"/>
    <col min="11271" max="11271" width="13.5703125" customWidth="1"/>
    <col min="11272" max="11272" width="13.85546875" customWidth="1"/>
    <col min="11521" max="11521" width="48.42578125" customWidth="1"/>
    <col min="11522" max="11522" width="12.140625" customWidth="1"/>
    <col min="11523" max="11523" width="13.85546875" customWidth="1"/>
    <col min="11524" max="11524" width="16.5703125" customWidth="1"/>
    <col min="11525" max="11525" width="13.42578125" customWidth="1"/>
    <col min="11526" max="11526" width="16.7109375" customWidth="1"/>
    <col min="11527" max="11527" width="13.5703125" customWidth="1"/>
    <col min="11528" max="11528" width="13.85546875" customWidth="1"/>
    <col min="11777" max="11777" width="48.42578125" customWidth="1"/>
    <col min="11778" max="11778" width="12.140625" customWidth="1"/>
    <col min="11779" max="11779" width="13.85546875" customWidth="1"/>
    <col min="11780" max="11780" width="16.5703125" customWidth="1"/>
    <col min="11781" max="11781" width="13.42578125" customWidth="1"/>
    <col min="11782" max="11782" width="16.7109375" customWidth="1"/>
    <col min="11783" max="11783" width="13.5703125" customWidth="1"/>
    <col min="11784" max="11784" width="13.85546875" customWidth="1"/>
    <col min="12033" max="12033" width="48.42578125" customWidth="1"/>
    <col min="12034" max="12034" width="12.140625" customWidth="1"/>
    <col min="12035" max="12035" width="13.85546875" customWidth="1"/>
    <col min="12036" max="12036" width="16.5703125" customWidth="1"/>
    <col min="12037" max="12037" width="13.42578125" customWidth="1"/>
    <col min="12038" max="12038" width="16.7109375" customWidth="1"/>
    <col min="12039" max="12039" width="13.5703125" customWidth="1"/>
    <col min="12040" max="12040" width="13.85546875" customWidth="1"/>
    <col min="12289" max="12289" width="48.42578125" customWidth="1"/>
    <col min="12290" max="12290" width="12.140625" customWidth="1"/>
    <col min="12291" max="12291" width="13.85546875" customWidth="1"/>
    <col min="12292" max="12292" width="16.5703125" customWidth="1"/>
    <col min="12293" max="12293" width="13.42578125" customWidth="1"/>
    <col min="12294" max="12294" width="16.7109375" customWidth="1"/>
    <col min="12295" max="12295" width="13.5703125" customWidth="1"/>
    <col min="12296" max="12296" width="13.85546875" customWidth="1"/>
    <col min="12545" max="12545" width="48.42578125" customWidth="1"/>
    <col min="12546" max="12546" width="12.140625" customWidth="1"/>
    <col min="12547" max="12547" width="13.85546875" customWidth="1"/>
    <col min="12548" max="12548" width="16.5703125" customWidth="1"/>
    <col min="12549" max="12549" width="13.42578125" customWidth="1"/>
    <col min="12550" max="12550" width="16.7109375" customWidth="1"/>
    <col min="12551" max="12551" width="13.5703125" customWidth="1"/>
    <col min="12552" max="12552" width="13.85546875" customWidth="1"/>
    <col min="12801" max="12801" width="48.42578125" customWidth="1"/>
    <col min="12802" max="12802" width="12.140625" customWidth="1"/>
    <col min="12803" max="12803" width="13.85546875" customWidth="1"/>
    <col min="12804" max="12804" width="16.5703125" customWidth="1"/>
    <col min="12805" max="12805" width="13.42578125" customWidth="1"/>
    <col min="12806" max="12806" width="16.7109375" customWidth="1"/>
    <col min="12807" max="12807" width="13.5703125" customWidth="1"/>
    <col min="12808" max="12808" width="13.85546875" customWidth="1"/>
    <col min="13057" max="13057" width="48.42578125" customWidth="1"/>
    <col min="13058" max="13058" width="12.140625" customWidth="1"/>
    <col min="13059" max="13059" width="13.85546875" customWidth="1"/>
    <col min="13060" max="13060" width="16.5703125" customWidth="1"/>
    <col min="13061" max="13061" width="13.42578125" customWidth="1"/>
    <col min="13062" max="13062" width="16.7109375" customWidth="1"/>
    <col min="13063" max="13063" width="13.5703125" customWidth="1"/>
    <col min="13064" max="13064" width="13.85546875" customWidth="1"/>
    <col min="13313" max="13313" width="48.42578125" customWidth="1"/>
    <col min="13314" max="13314" width="12.140625" customWidth="1"/>
    <col min="13315" max="13315" width="13.85546875" customWidth="1"/>
    <col min="13316" max="13316" width="16.5703125" customWidth="1"/>
    <col min="13317" max="13317" width="13.42578125" customWidth="1"/>
    <col min="13318" max="13318" width="16.7109375" customWidth="1"/>
    <col min="13319" max="13319" width="13.5703125" customWidth="1"/>
    <col min="13320" max="13320" width="13.85546875" customWidth="1"/>
    <col min="13569" max="13569" width="48.42578125" customWidth="1"/>
    <col min="13570" max="13570" width="12.140625" customWidth="1"/>
    <col min="13571" max="13571" width="13.85546875" customWidth="1"/>
    <col min="13572" max="13572" width="16.5703125" customWidth="1"/>
    <col min="13573" max="13573" width="13.42578125" customWidth="1"/>
    <col min="13574" max="13574" width="16.7109375" customWidth="1"/>
    <col min="13575" max="13575" width="13.5703125" customWidth="1"/>
    <col min="13576" max="13576" width="13.85546875" customWidth="1"/>
    <col min="13825" max="13825" width="48.42578125" customWidth="1"/>
    <col min="13826" max="13826" width="12.140625" customWidth="1"/>
    <col min="13827" max="13827" width="13.85546875" customWidth="1"/>
    <col min="13828" max="13828" width="16.5703125" customWidth="1"/>
    <col min="13829" max="13829" width="13.42578125" customWidth="1"/>
    <col min="13830" max="13830" width="16.7109375" customWidth="1"/>
    <col min="13831" max="13831" width="13.5703125" customWidth="1"/>
    <col min="13832" max="13832" width="13.85546875" customWidth="1"/>
    <col min="14081" max="14081" width="48.42578125" customWidth="1"/>
    <col min="14082" max="14082" width="12.140625" customWidth="1"/>
    <col min="14083" max="14083" width="13.85546875" customWidth="1"/>
    <col min="14084" max="14084" width="16.5703125" customWidth="1"/>
    <col min="14085" max="14085" width="13.42578125" customWidth="1"/>
    <col min="14086" max="14086" width="16.7109375" customWidth="1"/>
    <col min="14087" max="14087" width="13.5703125" customWidth="1"/>
    <col min="14088" max="14088" width="13.85546875" customWidth="1"/>
    <col min="14337" max="14337" width="48.42578125" customWidth="1"/>
    <col min="14338" max="14338" width="12.140625" customWidth="1"/>
    <col min="14339" max="14339" width="13.85546875" customWidth="1"/>
    <col min="14340" max="14340" width="16.5703125" customWidth="1"/>
    <col min="14341" max="14341" width="13.42578125" customWidth="1"/>
    <col min="14342" max="14342" width="16.7109375" customWidth="1"/>
    <col min="14343" max="14343" width="13.5703125" customWidth="1"/>
    <col min="14344" max="14344" width="13.85546875" customWidth="1"/>
    <col min="14593" max="14593" width="48.42578125" customWidth="1"/>
    <col min="14594" max="14594" width="12.140625" customWidth="1"/>
    <col min="14595" max="14595" width="13.85546875" customWidth="1"/>
    <col min="14596" max="14596" width="16.5703125" customWidth="1"/>
    <col min="14597" max="14597" width="13.42578125" customWidth="1"/>
    <col min="14598" max="14598" width="16.7109375" customWidth="1"/>
    <col min="14599" max="14599" width="13.5703125" customWidth="1"/>
    <col min="14600" max="14600" width="13.85546875" customWidth="1"/>
    <col min="14849" max="14849" width="48.42578125" customWidth="1"/>
    <col min="14850" max="14850" width="12.140625" customWidth="1"/>
    <col min="14851" max="14851" width="13.85546875" customWidth="1"/>
    <col min="14852" max="14852" width="16.5703125" customWidth="1"/>
    <col min="14853" max="14853" width="13.42578125" customWidth="1"/>
    <col min="14854" max="14854" width="16.7109375" customWidth="1"/>
    <col min="14855" max="14855" width="13.5703125" customWidth="1"/>
    <col min="14856" max="14856" width="13.85546875" customWidth="1"/>
    <col min="15105" max="15105" width="48.42578125" customWidth="1"/>
    <col min="15106" max="15106" width="12.140625" customWidth="1"/>
    <col min="15107" max="15107" width="13.85546875" customWidth="1"/>
    <col min="15108" max="15108" width="16.5703125" customWidth="1"/>
    <col min="15109" max="15109" width="13.42578125" customWidth="1"/>
    <col min="15110" max="15110" width="16.7109375" customWidth="1"/>
    <col min="15111" max="15111" width="13.5703125" customWidth="1"/>
    <col min="15112" max="15112" width="13.85546875" customWidth="1"/>
    <col min="15361" max="15361" width="48.42578125" customWidth="1"/>
    <col min="15362" max="15362" width="12.140625" customWidth="1"/>
    <col min="15363" max="15363" width="13.85546875" customWidth="1"/>
    <col min="15364" max="15364" width="16.5703125" customWidth="1"/>
    <col min="15365" max="15365" width="13.42578125" customWidth="1"/>
    <col min="15366" max="15366" width="16.7109375" customWidth="1"/>
    <col min="15367" max="15367" width="13.5703125" customWidth="1"/>
    <col min="15368" max="15368" width="13.85546875" customWidth="1"/>
    <col min="15617" max="15617" width="48.42578125" customWidth="1"/>
    <col min="15618" max="15618" width="12.140625" customWidth="1"/>
    <col min="15619" max="15619" width="13.85546875" customWidth="1"/>
    <col min="15620" max="15620" width="16.5703125" customWidth="1"/>
    <col min="15621" max="15621" width="13.42578125" customWidth="1"/>
    <col min="15622" max="15622" width="16.7109375" customWidth="1"/>
    <col min="15623" max="15623" width="13.5703125" customWidth="1"/>
    <col min="15624" max="15624" width="13.85546875" customWidth="1"/>
    <col min="15873" max="15873" width="48.42578125" customWidth="1"/>
    <col min="15874" max="15874" width="12.140625" customWidth="1"/>
    <col min="15875" max="15875" width="13.85546875" customWidth="1"/>
    <col min="15876" max="15876" width="16.5703125" customWidth="1"/>
    <col min="15877" max="15877" width="13.42578125" customWidth="1"/>
    <col min="15878" max="15878" width="16.7109375" customWidth="1"/>
    <col min="15879" max="15879" width="13.5703125" customWidth="1"/>
    <col min="15880" max="15880" width="13.85546875" customWidth="1"/>
    <col min="16129" max="16129" width="48.42578125" customWidth="1"/>
    <col min="16130" max="16130" width="12.140625" customWidth="1"/>
    <col min="16131" max="16131" width="13.85546875" customWidth="1"/>
    <col min="16132" max="16132" width="16.5703125" customWidth="1"/>
    <col min="16133" max="16133" width="13.42578125" customWidth="1"/>
    <col min="16134" max="16134" width="16.7109375" customWidth="1"/>
    <col min="16135" max="16135" width="13.5703125" customWidth="1"/>
    <col min="16136" max="16136" width="13.85546875" customWidth="1"/>
  </cols>
  <sheetData>
    <row r="2" spans="1:6" x14ac:dyDescent="0.25">
      <c r="A2" s="204" t="s">
        <v>58</v>
      </c>
      <c r="B2" s="205"/>
      <c r="C2" s="205"/>
      <c r="D2" s="205"/>
      <c r="E2" s="205"/>
    </row>
    <row r="3" spans="1:6" ht="15.75" thickBot="1" x14ac:dyDescent="0.3">
      <c r="A3" s="205"/>
      <c r="B3" s="205"/>
      <c r="C3" s="205"/>
      <c r="D3" s="205"/>
      <c r="E3" s="205"/>
    </row>
    <row r="4" spans="1:6" ht="15.75" thickBot="1" x14ac:dyDescent="0.3">
      <c r="A4" s="213" t="s">
        <v>0</v>
      </c>
      <c r="B4" s="214"/>
      <c r="C4" s="215"/>
    </row>
    <row r="5" spans="1:6" ht="39" thickBot="1" x14ac:dyDescent="0.3">
      <c r="A5" s="43" t="s">
        <v>1</v>
      </c>
      <c r="B5" s="44" t="s">
        <v>2</v>
      </c>
      <c r="C5" s="106" t="s">
        <v>3</v>
      </c>
      <c r="D5"/>
      <c r="E5"/>
    </row>
    <row r="6" spans="1:6" ht="15.75" x14ac:dyDescent="0.25">
      <c r="A6" s="45" t="s">
        <v>4</v>
      </c>
      <c r="B6" s="72">
        <v>274</v>
      </c>
      <c r="C6" s="73">
        <v>10865.3</v>
      </c>
      <c r="D6"/>
      <c r="E6"/>
    </row>
    <row r="7" spans="1:6" ht="15.75" x14ac:dyDescent="0.25">
      <c r="A7" s="46"/>
      <c r="B7" s="74"/>
      <c r="C7" s="75"/>
      <c r="D7"/>
      <c r="E7"/>
    </row>
    <row r="8" spans="1:6" ht="16.5" thickBot="1" x14ac:dyDescent="0.3">
      <c r="A8" s="47"/>
      <c r="B8" s="76"/>
      <c r="C8" s="77"/>
      <c r="D8"/>
      <c r="E8"/>
    </row>
    <row r="9" spans="1:6" ht="16.5" thickBot="1" x14ac:dyDescent="0.3">
      <c r="A9" s="48" t="s">
        <v>5</v>
      </c>
      <c r="B9" s="78">
        <f>B6</f>
        <v>274</v>
      </c>
      <c r="C9" s="79">
        <v>10867.7</v>
      </c>
      <c r="D9"/>
      <c r="E9"/>
    </row>
    <row r="10" spans="1:6" ht="15.75" thickBot="1" x14ac:dyDescent="0.3">
      <c r="A10" s="9"/>
      <c r="B10" s="10"/>
      <c r="C10" s="11"/>
      <c r="D10" s="12"/>
      <c r="E10" s="12"/>
    </row>
    <row r="11" spans="1:6" ht="16.5" thickBot="1" x14ac:dyDescent="0.3">
      <c r="A11" s="216" t="s">
        <v>63</v>
      </c>
      <c r="B11" s="217"/>
      <c r="C11" s="217"/>
      <c r="D11" s="217"/>
      <c r="E11" s="218"/>
    </row>
    <row r="12" spans="1:6" ht="63.75" thickBot="1" x14ac:dyDescent="0.3">
      <c r="A12" s="49" t="s">
        <v>6</v>
      </c>
      <c r="B12" s="50" t="s">
        <v>60</v>
      </c>
      <c r="C12" s="51" t="s">
        <v>61</v>
      </c>
      <c r="D12" s="52" t="s">
        <v>59</v>
      </c>
      <c r="E12" s="53" t="s">
        <v>62</v>
      </c>
    </row>
    <row r="13" spans="1:6" ht="15.75" x14ac:dyDescent="0.25">
      <c r="A13" s="54" t="s">
        <v>7</v>
      </c>
      <c r="B13" s="55">
        <f>1709867.6+300+3600</f>
        <v>1713767.6</v>
      </c>
      <c r="C13" s="55">
        <f>242177.27-10497.46</f>
        <v>231679.81</v>
      </c>
      <c r="D13" s="55">
        <f>1478482.44+146244.92+0.01</f>
        <v>1624727.3699999999</v>
      </c>
      <c r="E13" s="56">
        <f>C13-D13+B13</f>
        <v>320720.04000000027</v>
      </c>
      <c r="F13" s="1"/>
    </row>
    <row r="14" spans="1:6" ht="15.75" x14ac:dyDescent="0.25">
      <c r="A14" s="57" t="s">
        <v>8</v>
      </c>
      <c r="B14" s="58">
        <f>356414.66-8.08-97.8</f>
        <v>356308.77999999997</v>
      </c>
      <c r="C14" s="59">
        <v>42575.11</v>
      </c>
      <c r="D14" s="59">
        <f>296604.84+31348.87</f>
        <v>327953.71000000002</v>
      </c>
      <c r="E14" s="60">
        <f>C14-D14+B14</f>
        <v>70930.179999999935</v>
      </c>
      <c r="F14" s="1"/>
    </row>
    <row r="15" spans="1:6" ht="15.75" x14ac:dyDescent="0.25">
      <c r="A15" s="57" t="s">
        <v>9</v>
      </c>
      <c r="B15" s="58">
        <f>319000-6456.9-6000</f>
        <v>306543.09999999998</v>
      </c>
      <c r="C15" s="59">
        <v>29616.29</v>
      </c>
      <c r="D15" s="58">
        <f>228973.23+29247.79</f>
        <v>258221.02000000002</v>
      </c>
      <c r="E15" s="60">
        <f>C15-D15+B15</f>
        <v>77938.369999999966</v>
      </c>
    </row>
    <row r="16" spans="1:6" ht="15.75" x14ac:dyDescent="0.25">
      <c r="A16" s="57" t="s">
        <v>10</v>
      </c>
      <c r="B16" s="58">
        <f>69979.23+15648.5-21.69</f>
        <v>85606.04</v>
      </c>
      <c r="C16" s="59">
        <v>6099.82</v>
      </c>
      <c r="D16" s="58">
        <f>76675.59+6050.7</f>
        <v>82726.289999999994</v>
      </c>
      <c r="E16" s="60">
        <f>C16-D16+B16</f>
        <v>8979.5699999999924</v>
      </c>
    </row>
    <row r="17" spans="1:6" ht="15.75" x14ac:dyDescent="0.25">
      <c r="A17" s="57" t="s">
        <v>11</v>
      </c>
      <c r="B17" s="58">
        <f>17437</f>
        <v>17437</v>
      </c>
      <c r="C17" s="59">
        <v>-206.96</v>
      </c>
      <c r="D17" s="59">
        <v>17500</v>
      </c>
      <c r="E17" s="60">
        <f>C17-D17+B17</f>
        <v>-269.95999999999913</v>
      </c>
    </row>
    <row r="18" spans="1:6" ht="15.75" x14ac:dyDescent="0.25">
      <c r="A18" s="61" t="s">
        <v>12</v>
      </c>
      <c r="B18" s="62">
        <f>B19+B20+B21+B22</f>
        <v>3228309.77</v>
      </c>
      <c r="C18" s="63">
        <f>C19+C20+C21+C22</f>
        <v>552482.64</v>
      </c>
      <c r="D18" s="62">
        <f>D19+D20+D21+D22</f>
        <v>3254734.7899999991</v>
      </c>
      <c r="E18" s="64">
        <f t="shared" ref="E18:E24" si="0">C18-D18+B18</f>
        <v>526057.62000000104</v>
      </c>
    </row>
    <row r="19" spans="1:6" ht="15.75" x14ac:dyDescent="0.25">
      <c r="A19" s="57" t="s">
        <v>13</v>
      </c>
      <c r="B19" s="58">
        <f>3044246.25-799171.95-124.73</f>
        <v>2244949.5699999998</v>
      </c>
      <c r="C19" s="59">
        <v>446114.31</v>
      </c>
      <c r="D19" s="58">
        <f>2159543.03+159408.69</f>
        <v>2318951.7199999997</v>
      </c>
      <c r="E19" s="60">
        <f t="shared" si="0"/>
        <v>372112.16000000015</v>
      </c>
    </row>
    <row r="20" spans="1:6" ht="15.75" x14ac:dyDescent="0.25">
      <c r="A20" s="57" t="s">
        <v>14</v>
      </c>
      <c r="B20" s="58">
        <f>533534.91+169.89-15918.91+141541.11-368.83-5193.84</f>
        <v>653764.33000000007</v>
      </c>
      <c r="C20" s="59">
        <f>33870.59+20635.81</f>
        <v>54506.399999999994</v>
      </c>
      <c r="D20" s="58">
        <f>439705.97+33945.48+132694.23+9030.04</f>
        <v>615375.72</v>
      </c>
      <c r="E20" s="60">
        <f t="shared" si="0"/>
        <v>92895.010000000126</v>
      </c>
    </row>
    <row r="21" spans="1:6" ht="15.75" x14ac:dyDescent="0.25">
      <c r="A21" s="57" t="s">
        <v>15</v>
      </c>
      <c r="B21" s="58">
        <f>119535.16-1439.72-3971.53</f>
        <v>114123.91</v>
      </c>
      <c r="C21" s="58">
        <v>12077.08</v>
      </c>
      <c r="D21" s="58">
        <f>99643.23+7231.05</f>
        <v>106874.28</v>
      </c>
      <c r="E21" s="60">
        <f t="shared" si="0"/>
        <v>19326.710000000006</v>
      </c>
    </row>
    <row r="22" spans="1:6" ht="15.75" x14ac:dyDescent="0.25">
      <c r="A22" s="57" t="s">
        <v>16</v>
      </c>
      <c r="B22" s="58">
        <f>224178.7-1270.41-7436.33</f>
        <v>215471.96000000002</v>
      </c>
      <c r="C22" s="58">
        <v>39784.85</v>
      </c>
      <c r="D22" s="58">
        <f>198963.78+14569.29</f>
        <v>213533.07</v>
      </c>
      <c r="E22" s="60">
        <f t="shared" si="0"/>
        <v>41723.74000000002</v>
      </c>
    </row>
    <row r="23" spans="1:6" ht="15.75" x14ac:dyDescent="0.25">
      <c r="A23" s="61" t="s">
        <v>17</v>
      </c>
      <c r="B23" s="59"/>
      <c r="C23" s="58"/>
      <c r="D23" s="58"/>
      <c r="E23" s="60"/>
    </row>
    <row r="24" spans="1:6" ht="15.75" x14ac:dyDescent="0.25">
      <c r="A24" s="61" t="s">
        <v>18</v>
      </c>
      <c r="B24" s="59">
        <v>10037.16</v>
      </c>
      <c r="C24" s="59"/>
      <c r="D24" s="58"/>
      <c r="E24" s="60">
        <f t="shared" si="0"/>
        <v>10037.16</v>
      </c>
    </row>
    <row r="25" spans="1:6" ht="16.5" thickBot="1" x14ac:dyDescent="0.3">
      <c r="A25" s="65" t="s">
        <v>19</v>
      </c>
      <c r="B25" s="66"/>
      <c r="C25" s="66"/>
      <c r="D25" s="66"/>
      <c r="E25" s="67">
        <f>C25-D25+B25</f>
        <v>0</v>
      </c>
    </row>
    <row r="26" spans="1:6" ht="16.5" thickBot="1" x14ac:dyDescent="0.3">
      <c r="A26" s="68" t="s">
        <v>20</v>
      </c>
      <c r="B26" s="69">
        <f>B13+B14+B19+B20+B21+B22+B23+B24+B15+B16+B25+B17</f>
        <v>5718009.4500000002</v>
      </c>
      <c r="C26" s="69">
        <f>C23+C18+C16+C15+C14+C13+C24+C25+C17</f>
        <v>862246.71</v>
      </c>
      <c r="D26" s="70">
        <f>D13+D14+D19+D20+D21+D22+D23+D24+D15+D16+D25+D17</f>
        <v>5565863.1800000006</v>
      </c>
      <c r="E26" s="71">
        <f>E13+E14+E19+E20+E21+E22+E23+E24+E15+E16+E25+E17</f>
        <v>1014392.9800000004</v>
      </c>
    </row>
    <row r="27" spans="1:6" ht="15.75" thickBot="1" x14ac:dyDescent="0.3">
      <c r="F27" s="1"/>
    </row>
    <row r="28" spans="1:6" ht="16.5" thickBot="1" x14ac:dyDescent="0.3">
      <c r="A28" s="206" t="s">
        <v>65</v>
      </c>
      <c r="B28" s="207"/>
      <c r="C28" s="207"/>
      <c r="D28" s="207"/>
      <c r="E28" s="225" t="s">
        <v>79</v>
      </c>
      <c r="F28" s="1"/>
    </row>
    <row r="29" spans="1:6" ht="15.75" customHeight="1" x14ac:dyDescent="0.25">
      <c r="A29" s="219" t="s">
        <v>21</v>
      </c>
      <c r="B29" s="208" t="s">
        <v>22</v>
      </c>
      <c r="C29" s="221" t="s">
        <v>23</v>
      </c>
      <c r="D29" s="223" t="s">
        <v>24</v>
      </c>
      <c r="E29" s="226"/>
      <c r="F29" s="1"/>
    </row>
    <row r="30" spans="1:6" ht="15.75" thickBot="1" x14ac:dyDescent="0.3">
      <c r="A30" s="220"/>
      <c r="B30" s="209"/>
      <c r="C30" s="222"/>
      <c r="D30" s="224"/>
      <c r="E30" s="227"/>
      <c r="F30" s="1"/>
    </row>
    <row r="31" spans="1:6" ht="16.5" thickBot="1" x14ac:dyDescent="0.3">
      <c r="A31" s="81" t="s">
        <v>7</v>
      </c>
      <c r="B31" s="82">
        <f>B32+B33+B34+B35+B36+B37+B38+B39+B40+B41+B42+B43</f>
        <v>13.54</v>
      </c>
      <c r="C31" s="80">
        <f>C32+C33+C34+C35+C36+C37+C38+C39+C40+C41+C42+C43+C44</f>
        <v>1735354.3360000001</v>
      </c>
      <c r="D31" s="114">
        <f>D32+D33+D34+D35+D36+D37+D38+D39+D40+D41+D42+D43+D44</f>
        <v>1807272.2200000002</v>
      </c>
      <c r="E31" s="130"/>
    </row>
    <row r="32" spans="1:6" ht="15.75" x14ac:dyDescent="0.25">
      <c r="A32" s="83" t="s">
        <v>25</v>
      </c>
      <c r="B32" s="84">
        <v>2.9</v>
      </c>
      <c r="C32" s="85">
        <f>B32*C9*8+2.64*4*10867.7</f>
        <v>366893.55200000003</v>
      </c>
      <c r="D32" s="115">
        <f>28690.73*4+31516.33*8-0.86</f>
        <v>366892.7</v>
      </c>
      <c r="E32" s="17"/>
    </row>
    <row r="33" spans="1:6" ht="15.75" x14ac:dyDescent="0.25">
      <c r="A33" s="86" t="s">
        <v>26</v>
      </c>
      <c r="B33" s="87">
        <v>1.43</v>
      </c>
      <c r="C33" s="88">
        <f>B33*C9*12</f>
        <v>186489.73199999999</v>
      </c>
      <c r="D33" s="116">
        <f>15540.67*12</f>
        <v>186488.04</v>
      </c>
      <c r="E33" s="17"/>
      <c r="F33" s="23"/>
    </row>
    <row r="34" spans="1:6" ht="15.75" x14ac:dyDescent="0.25">
      <c r="A34" s="86" t="s">
        <v>27</v>
      </c>
      <c r="B34" s="89">
        <v>7.28</v>
      </c>
      <c r="C34" s="88">
        <f>B34*C9*8+6.84*4*10867.7</f>
        <v>930275.12000000011</v>
      </c>
      <c r="D34" s="116">
        <f>74334.38*4+79116.99*8</f>
        <v>930273.44000000006</v>
      </c>
      <c r="E34" s="17"/>
    </row>
    <row r="35" spans="1:6" ht="15.75" x14ac:dyDescent="0.25">
      <c r="A35" s="86" t="s">
        <v>28</v>
      </c>
      <c r="B35" s="90"/>
      <c r="C35" s="91"/>
      <c r="D35" s="117"/>
      <c r="E35" s="17"/>
    </row>
    <row r="36" spans="1:6" ht="15.75" x14ac:dyDescent="0.25">
      <c r="A36" s="86" t="s">
        <v>29</v>
      </c>
      <c r="B36" s="89"/>
      <c r="C36" s="91"/>
      <c r="D36" s="116">
        <v>1612.7</v>
      </c>
      <c r="E36" s="17"/>
    </row>
    <row r="37" spans="1:6" ht="15.75" x14ac:dyDescent="0.25">
      <c r="A37" s="86" t="s">
        <v>30</v>
      </c>
      <c r="B37" s="90">
        <v>0.15</v>
      </c>
      <c r="C37" s="88">
        <f>B37*C9*12</f>
        <v>19561.86</v>
      </c>
      <c r="D37" s="116">
        <f>12985.88+6027.38</f>
        <v>19013.259999999998</v>
      </c>
      <c r="E37" s="17"/>
    </row>
    <row r="38" spans="1:6" ht="15.75" x14ac:dyDescent="0.25">
      <c r="A38" s="86" t="s">
        <v>31</v>
      </c>
      <c r="B38" s="87">
        <v>0.87</v>
      </c>
      <c r="C38" s="88">
        <f>B38*C9*12</f>
        <v>113458.78800000002</v>
      </c>
      <c r="D38" s="116">
        <v>110188.74</v>
      </c>
      <c r="E38" s="17"/>
    </row>
    <row r="39" spans="1:6" ht="15.75" x14ac:dyDescent="0.25">
      <c r="A39" s="86" t="s">
        <v>32</v>
      </c>
      <c r="B39" s="89"/>
      <c r="C39" s="92"/>
      <c r="D39" s="116"/>
      <c r="E39" s="17"/>
    </row>
    <row r="40" spans="1:6" ht="15.75" x14ac:dyDescent="0.25">
      <c r="A40" s="86" t="s">
        <v>69</v>
      </c>
      <c r="B40" s="86"/>
      <c r="C40" s="91"/>
      <c r="D40" s="116">
        <f>19392</f>
        <v>19392</v>
      </c>
      <c r="E40" s="17"/>
    </row>
    <row r="41" spans="1:6" ht="15.75" x14ac:dyDescent="0.25">
      <c r="A41" s="86" t="s">
        <v>33</v>
      </c>
      <c r="B41" s="89">
        <v>0.91</v>
      </c>
      <c r="C41" s="93">
        <f>B41*C9*12</f>
        <v>118675.28400000001</v>
      </c>
      <c r="D41" s="116">
        <v>77411.34</v>
      </c>
      <c r="E41" s="17"/>
    </row>
    <row r="42" spans="1:6" ht="15.75" x14ac:dyDescent="0.25">
      <c r="A42" s="86" t="s">
        <v>34</v>
      </c>
      <c r="B42" s="89"/>
      <c r="C42" s="91"/>
      <c r="D42" s="116"/>
      <c r="E42" s="17"/>
    </row>
    <row r="43" spans="1:6" ht="15.75" x14ac:dyDescent="0.25">
      <c r="A43" s="86" t="s">
        <v>35</v>
      </c>
      <c r="B43" s="90">
        <v>0</v>
      </c>
      <c r="C43" s="91"/>
      <c r="D43" s="116"/>
      <c r="E43" s="17"/>
    </row>
    <row r="44" spans="1:6" ht="15.75" x14ac:dyDescent="0.25">
      <c r="A44" s="90" t="s">
        <v>36</v>
      </c>
      <c r="B44" s="90"/>
      <c r="C44" s="91"/>
      <c r="D44" s="118">
        <v>96000</v>
      </c>
      <c r="E44" s="17"/>
    </row>
    <row r="45" spans="1:6" ht="15.75" x14ac:dyDescent="0.25">
      <c r="A45" s="94" t="s">
        <v>64</v>
      </c>
      <c r="B45" s="95">
        <v>0.56000000000000005</v>
      </c>
      <c r="C45" s="96">
        <f>B45*C9*12</f>
        <v>73030.944000000018</v>
      </c>
      <c r="D45" s="119">
        <v>74349.31</v>
      </c>
      <c r="E45" s="19"/>
    </row>
    <row r="46" spans="1:6" ht="15.75" x14ac:dyDescent="0.25">
      <c r="A46" s="94" t="s">
        <v>37</v>
      </c>
      <c r="B46" s="95">
        <v>3</v>
      </c>
      <c r="C46" s="96">
        <f>B46*C9*12</f>
        <v>391237.2</v>
      </c>
      <c r="D46" s="119">
        <f>259110+8600</f>
        <v>267710</v>
      </c>
      <c r="E46" s="19"/>
    </row>
    <row r="47" spans="1:6" ht="15.75" x14ac:dyDescent="0.25">
      <c r="A47" s="94" t="s">
        <v>38</v>
      </c>
      <c r="B47" s="94"/>
      <c r="C47" s="96"/>
      <c r="D47" s="119"/>
      <c r="E47" s="17"/>
    </row>
    <row r="48" spans="1:6" ht="15.75" x14ac:dyDescent="0.25">
      <c r="A48" s="94" t="s">
        <v>39</v>
      </c>
      <c r="B48" s="94"/>
      <c r="C48" s="96"/>
      <c r="D48" s="119"/>
      <c r="E48" s="17"/>
    </row>
    <row r="49" spans="1:7" ht="15.75" x14ac:dyDescent="0.25">
      <c r="A49" s="94" t="s">
        <v>40</v>
      </c>
      <c r="B49" s="94"/>
      <c r="C49" s="96"/>
      <c r="D49" s="119">
        <f>D50+D51+D52+D53</f>
        <v>3351786.9099999997</v>
      </c>
      <c r="E49" s="17"/>
    </row>
    <row r="50" spans="1:7" ht="15.75" x14ac:dyDescent="0.25">
      <c r="A50" s="86" t="s">
        <v>41</v>
      </c>
      <c r="B50" s="90"/>
      <c r="C50" s="91"/>
      <c r="D50" s="116">
        <v>2834219.82</v>
      </c>
      <c r="E50" s="17"/>
      <c r="F50" s="23"/>
    </row>
    <row r="51" spans="1:7" ht="15.75" x14ac:dyDescent="0.25">
      <c r="A51" s="86" t="s">
        <v>42</v>
      </c>
      <c r="B51" s="90"/>
      <c r="C51" s="91"/>
      <c r="D51" s="116">
        <v>148846.79999999999</v>
      </c>
      <c r="E51" s="17"/>
    </row>
    <row r="52" spans="1:7" ht="15.75" x14ac:dyDescent="0.25">
      <c r="A52" s="86" t="s">
        <v>43</v>
      </c>
      <c r="B52" s="90"/>
      <c r="C52" s="91"/>
      <c r="D52" s="120">
        <v>142275.95000000001</v>
      </c>
      <c r="E52" s="17"/>
    </row>
    <row r="53" spans="1:7" ht="16.5" thickBot="1" x14ac:dyDescent="0.3">
      <c r="A53" s="97" t="s">
        <v>44</v>
      </c>
      <c r="B53" s="98"/>
      <c r="C53" s="99"/>
      <c r="D53" s="120">
        <v>226444.34</v>
      </c>
      <c r="E53" s="17"/>
    </row>
    <row r="54" spans="1:7" ht="16.5" thickBot="1" x14ac:dyDescent="0.3">
      <c r="A54" s="81" t="s">
        <v>45</v>
      </c>
      <c r="B54" s="100"/>
      <c r="C54" s="70">
        <f>C31+C45+C46</f>
        <v>2199622.4800000004</v>
      </c>
      <c r="D54" s="114">
        <f>D49+D48+D31+D47+D46+D45</f>
        <v>5501118.4399999995</v>
      </c>
      <c r="E54" s="19"/>
      <c r="F54" s="1"/>
    </row>
    <row r="55" spans="1:7" ht="15.75" x14ac:dyDescent="0.25">
      <c r="A55" s="101" t="s">
        <v>46</v>
      </c>
      <c r="B55" s="102">
        <v>0</v>
      </c>
      <c r="C55" s="103">
        <f>B55*C9*3</f>
        <v>0</v>
      </c>
      <c r="D55" s="121">
        <f>42880-32273.7</f>
        <v>10606.3</v>
      </c>
      <c r="E55" s="17"/>
    </row>
    <row r="56" spans="1:7" ht="15.75" x14ac:dyDescent="0.25">
      <c r="A56" s="101" t="s">
        <v>66</v>
      </c>
      <c r="B56" s="102"/>
      <c r="C56" s="103"/>
      <c r="D56" s="121">
        <f>B26-D54-D55</f>
        <v>206284.71000000072</v>
      </c>
      <c r="E56" s="17"/>
    </row>
    <row r="57" spans="1:7" ht="15.75" x14ac:dyDescent="0.25">
      <c r="A57" s="104" t="s">
        <v>67</v>
      </c>
      <c r="B57" s="105"/>
      <c r="C57" s="63"/>
      <c r="D57" s="122">
        <v>73130.899999999994</v>
      </c>
      <c r="E57" s="33"/>
    </row>
    <row r="58" spans="1:7" ht="33" customHeight="1" thickBot="1" x14ac:dyDescent="0.3">
      <c r="A58" s="210" t="s">
        <v>68</v>
      </c>
      <c r="B58" s="211"/>
      <c r="C58" s="212"/>
      <c r="D58" s="123">
        <f>D56+D57</f>
        <v>279415.61000000068</v>
      </c>
      <c r="E58" s="33"/>
      <c r="G58" s="1"/>
    </row>
    <row r="59" spans="1:7" ht="15.75" thickBot="1" x14ac:dyDescent="0.3">
      <c r="A59" s="26" t="s">
        <v>47</v>
      </c>
      <c r="B59" s="27"/>
      <c r="C59" s="28"/>
      <c r="D59" s="28"/>
      <c r="E59" s="127"/>
    </row>
    <row r="60" spans="1:7" x14ac:dyDescent="0.25">
      <c r="A60" s="29" t="s">
        <v>7</v>
      </c>
      <c r="B60" s="30"/>
      <c r="C60" s="31"/>
      <c r="D60" s="124">
        <f>B13-D31</f>
        <v>-93504.620000000112</v>
      </c>
      <c r="E60" s="33"/>
    </row>
    <row r="61" spans="1:7" x14ac:dyDescent="0.25">
      <c r="A61" s="25" t="s">
        <v>48</v>
      </c>
      <c r="B61" s="32"/>
      <c r="C61" s="33"/>
      <c r="D61" s="125">
        <f>B14-D46</f>
        <v>88598.77999999997</v>
      </c>
      <c r="E61" s="33"/>
    </row>
    <row r="62" spans="1:7" x14ac:dyDescent="0.25">
      <c r="A62" s="25" t="s">
        <v>49</v>
      </c>
      <c r="B62" s="32"/>
      <c r="C62" s="33"/>
      <c r="D62" s="125">
        <f>B16-D45</f>
        <v>11256.729999999996</v>
      </c>
      <c r="E62" s="33"/>
    </row>
    <row r="63" spans="1:7" x14ac:dyDescent="0.25">
      <c r="A63" s="25" t="s">
        <v>50</v>
      </c>
      <c r="B63" s="32"/>
      <c r="C63" s="33"/>
      <c r="D63" s="125">
        <f>B23-D48</f>
        <v>0</v>
      </c>
      <c r="E63" s="33"/>
    </row>
    <row r="64" spans="1:7" x14ac:dyDescent="0.25">
      <c r="A64" s="25" t="s">
        <v>78</v>
      </c>
      <c r="B64" s="32"/>
      <c r="C64" s="33"/>
      <c r="D64" s="125">
        <f>B18-D49</f>
        <v>-123477.13999999966</v>
      </c>
      <c r="E64" s="33"/>
    </row>
    <row r="65" spans="1:6" ht="30" x14ac:dyDescent="0.25">
      <c r="A65" s="25" t="s">
        <v>51</v>
      </c>
      <c r="B65" s="32"/>
      <c r="C65" s="33"/>
      <c r="D65" s="125">
        <f>B17-D47</f>
        <v>17437</v>
      </c>
      <c r="E65" s="128" t="s">
        <v>80</v>
      </c>
    </row>
    <row r="66" spans="1:6" x14ac:dyDescent="0.25">
      <c r="A66" s="25" t="s">
        <v>81</v>
      </c>
      <c r="B66" s="32"/>
      <c r="C66" s="33"/>
      <c r="D66" s="125">
        <f>B15</f>
        <v>306543.09999999998</v>
      </c>
      <c r="E66" s="33"/>
    </row>
    <row r="67" spans="1:6" x14ac:dyDescent="0.25">
      <c r="A67" s="25" t="s">
        <v>52</v>
      </c>
      <c r="B67" s="32"/>
      <c r="C67" s="33"/>
      <c r="D67" s="125">
        <f>B24</f>
        <v>10037.16</v>
      </c>
      <c r="E67" s="33"/>
      <c r="F67" t="s">
        <v>53</v>
      </c>
    </row>
    <row r="68" spans="1:6" ht="15.75" thickBot="1" x14ac:dyDescent="0.3">
      <c r="A68" s="34" t="s">
        <v>54</v>
      </c>
      <c r="B68" s="35"/>
      <c r="C68" s="36"/>
      <c r="D68" s="126">
        <f>-D55</f>
        <v>-10606.3</v>
      </c>
      <c r="E68" s="36"/>
    </row>
    <row r="69" spans="1:6" x14ac:dyDescent="0.25">
      <c r="A69" s="37"/>
      <c r="B69" s="37"/>
      <c r="C69" s="14"/>
      <c r="D69" s="129">
        <f>D68+D67+D66+D65+D64+D63+D62+D61+D60</f>
        <v>206284.71000000014</v>
      </c>
      <c r="E69" s="14"/>
    </row>
    <row r="70" spans="1:6" ht="15.75" thickBot="1" x14ac:dyDescent="0.3">
      <c r="A70" s="37"/>
      <c r="B70" s="37"/>
      <c r="C70" s="14"/>
      <c r="D70" s="14"/>
    </row>
    <row r="71" spans="1:6" ht="15.75" thickBot="1" x14ac:dyDescent="0.3">
      <c r="A71" s="131" t="s">
        <v>82</v>
      </c>
      <c r="B71" s="133"/>
      <c r="C71" s="134"/>
      <c r="D71" s="135"/>
      <c r="E71" s="38"/>
    </row>
    <row r="72" spans="1:6" x14ac:dyDescent="0.25">
      <c r="A72" s="107" t="s">
        <v>70</v>
      </c>
      <c r="B72" s="132">
        <v>131014</v>
      </c>
      <c r="C72" s="1" t="s">
        <v>55</v>
      </c>
      <c r="E72" s="39"/>
    </row>
    <row r="73" spans="1:6" ht="25.5" x14ac:dyDescent="0.25">
      <c r="A73" s="108" t="s">
        <v>71</v>
      </c>
      <c r="B73" s="109">
        <v>10805</v>
      </c>
      <c r="C73" s="1" t="s">
        <v>55</v>
      </c>
      <c r="E73"/>
    </row>
    <row r="74" spans="1:6" x14ac:dyDescent="0.25">
      <c r="A74" s="108" t="s">
        <v>72</v>
      </c>
      <c r="B74" s="109">
        <v>9600</v>
      </c>
      <c r="C74" s="1" t="s">
        <v>55</v>
      </c>
      <c r="E74"/>
    </row>
    <row r="75" spans="1:6" ht="38.25" x14ac:dyDescent="0.25">
      <c r="A75" s="108" t="s">
        <v>76</v>
      </c>
      <c r="B75" s="110">
        <v>69793</v>
      </c>
      <c r="C75" s="1" t="s">
        <v>55</v>
      </c>
      <c r="E75"/>
    </row>
    <row r="76" spans="1:6" x14ac:dyDescent="0.25">
      <c r="A76" s="108" t="s">
        <v>73</v>
      </c>
      <c r="B76" s="110">
        <v>21882</v>
      </c>
      <c r="C76" s="1" t="s">
        <v>55</v>
      </c>
      <c r="E76"/>
    </row>
    <row r="77" spans="1:6" x14ac:dyDescent="0.25">
      <c r="A77" s="108" t="s">
        <v>74</v>
      </c>
      <c r="B77" s="110">
        <v>16016</v>
      </c>
      <c r="C77" s="1" t="s">
        <v>55</v>
      </c>
      <c r="E77"/>
    </row>
    <row r="78" spans="1:6" x14ac:dyDescent="0.25">
      <c r="A78" s="108" t="s">
        <v>75</v>
      </c>
      <c r="B78" s="110">
        <v>8600</v>
      </c>
      <c r="C78" s="1" t="s">
        <v>55</v>
      </c>
      <c r="E78"/>
    </row>
    <row r="79" spans="1:6" x14ac:dyDescent="0.25">
      <c r="A79" s="111" t="s">
        <v>20</v>
      </c>
      <c r="B79" s="6">
        <f>SUM(B72:B78)</f>
        <v>267710</v>
      </c>
      <c r="C79" s="42" t="s">
        <v>55</v>
      </c>
    </row>
    <row r="83" spans="1:3" x14ac:dyDescent="0.25">
      <c r="A83" s="112" t="s">
        <v>56</v>
      </c>
      <c r="B83" s="113"/>
      <c r="C83" s="113" t="s">
        <v>77</v>
      </c>
    </row>
  </sheetData>
  <mergeCells count="10">
    <mergeCell ref="A2:E3"/>
    <mergeCell ref="A28:D28"/>
    <mergeCell ref="B29:B30"/>
    <mergeCell ref="A58:C58"/>
    <mergeCell ref="A4:C4"/>
    <mergeCell ref="A11:E11"/>
    <mergeCell ref="A29:A30"/>
    <mergeCell ref="C29:C30"/>
    <mergeCell ref="D29:D30"/>
    <mergeCell ref="E28:E30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2"/>
  <sheetViews>
    <sheetView topLeftCell="A16" workbookViewId="0">
      <selection activeCell="G32" sqref="G32"/>
    </sheetView>
  </sheetViews>
  <sheetFormatPr defaultRowHeight="15" x14ac:dyDescent="0.25"/>
  <cols>
    <col min="1" max="1" width="44.85546875" customWidth="1"/>
    <col min="2" max="2" width="16.5703125" style="1" customWidth="1"/>
    <col min="3" max="3" width="19" style="1" customWidth="1"/>
    <col min="4" max="4" width="15.28515625" style="1" customWidth="1"/>
    <col min="5" max="5" width="18.140625" customWidth="1"/>
    <col min="6" max="6" width="19.5703125" customWidth="1"/>
    <col min="7" max="7" width="16.42578125" customWidth="1"/>
    <col min="8" max="8" width="19" customWidth="1"/>
    <col min="9" max="9" width="15.28515625" customWidth="1"/>
    <col min="10" max="10" width="18.85546875" customWidth="1"/>
    <col min="11" max="11" width="13" customWidth="1"/>
    <col min="12" max="12" width="10.7109375" customWidth="1"/>
    <col min="257" max="257" width="44.85546875" customWidth="1"/>
    <col min="258" max="258" width="16.5703125" customWidth="1"/>
    <col min="259" max="259" width="19" customWidth="1"/>
    <col min="260" max="260" width="15.28515625" customWidth="1"/>
    <col min="261" max="261" width="18.140625" customWidth="1"/>
    <col min="262" max="262" width="19.5703125" customWidth="1"/>
    <col min="263" max="263" width="16.42578125" customWidth="1"/>
    <col min="264" max="264" width="19" customWidth="1"/>
    <col min="265" max="265" width="15.28515625" customWidth="1"/>
    <col min="266" max="266" width="18.85546875" customWidth="1"/>
    <col min="267" max="267" width="13" customWidth="1"/>
    <col min="268" max="268" width="10.7109375" customWidth="1"/>
    <col min="513" max="513" width="44.85546875" customWidth="1"/>
    <col min="514" max="514" width="16.5703125" customWidth="1"/>
    <col min="515" max="515" width="19" customWidth="1"/>
    <col min="516" max="516" width="15.28515625" customWidth="1"/>
    <col min="517" max="517" width="18.140625" customWidth="1"/>
    <col min="518" max="518" width="19.5703125" customWidth="1"/>
    <col min="519" max="519" width="16.42578125" customWidth="1"/>
    <col min="520" max="520" width="19" customWidth="1"/>
    <col min="521" max="521" width="15.28515625" customWidth="1"/>
    <col min="522" max="522" width="18.85546875" customWidth="1"/>
    <col min="523" max="523" width="13" customWidth="1"/>
    <col min="524" max="524" width="10.7109375" customWidth="1"/>
    <col min="769" max="769" width="44.85546875" customWidth="1"/>
    <col min="770" max="770" width="16.5703125" customWidth="1"/>
    <col min="771" max="771" width="19" customWidth="1"/>
    <col min="772" max="772" width="15.28515625" customWidth="1"/>
    <col min="773" max="773" width="18.140625" customWidth="1"/>
    <col min="774" max="774" width="19.5703125" customWidth="1"/>
    <col min="775" max="775" width="16.42578125" customWidth="1"/>
    <col min="776" max="776" width="19" customWidth="1"/>
    <col min="777" max="777" width="15.28515625" customWidth="1"/>
    <col min="778" max="778" width="18.85546875" customWidth="1"/>
    <col min="779" max="779" width="13" customWidth="1"/>
    <col min="780" max="780" width="10.7109375" customWidth="1"/>
    <col min="1025" max="1025" width="44.85546875" customWidth="1"/>
    <col min="1026" max="1026" width="16.5703125" customWidth="1"/>
    <col min="1027" max="1027" width="19" customWidth="1"/>
    <col min="1028" max="1028" width="15.28515625" customWidth="1"/>
    <col min="1029" max="1029" width="18.140625" customWidth="1"/>
    <col min="1030" max="1030" width="19.5703125" customWidth="1"/>
    <col min="1031" max="1031" width="16.42578125" customWidth="1"/>
    <col min="1032" max="1032" width="19" customWidth="1"/>
    <col min="1033" max="1033" width="15.28515625" customWidth="1"/>
    <col min="1034" max="1034" width="18.85546875" customWidth="1"/>
    <col min="1035" max="1035" width="13" customWidth="1"/>
    <col min="1036" max="1036" width="10.7109375" customWidth="1"/>
    <col min="1281" max="1281" width="44.85546875" customWidth="1"/>
    <col min="1282" max="1282" width="16.5703125" customWidth="1"/>
    <col min="1283" max="1283" width="19" customWidth="1"/>
    <col min="1284" max="1284" width="15.28515625" customWidth="1"/>
    <col min="1285" max="1285" width="18.140625" customWidth="1"/>
    <col min="1286" max="1286" width="19.5703125" customWidth="1"/>
    <col min="1287" max="1287" width="16.42578125" customWidth="1"/>
    <col min="1288" max="1288" width="19" customWidth="1"/>
    <col min="1289" max="1289" width="15.28515625" customWidth="1"/>
    <col min="1290" max="1290" width="18.85546875" customWidth="1"/>
    <col min="1291" max="1291" width="13" customWidth="1"/>
    <col min="1292" max="1292" width="10.7109375" customWidth="1"/>
    <col min="1537" max="1537" width="44.85546875" customWidth="1"/>
    <col min="1538" max="1538" width="16.5703125" customWidth="1"/>
    <col min="1539" max="1539" width="19" customWidth="1"/>
    <col min="1540" max="1540" width="15.28515625" customWidth="1"/>
    <col min="1541" max="1541" width="18.140625" customWidth="1"/>
    <col min="1542" max="1542" width="19.5703125" customWidth="1"/>
    <col min="1543" max="1543" width="16.42578125" customWidth="1"/>
    <col min="1544" max="1544" width="19" customWidth="1"/>
    <col min="1545" max="1545" width="15.28515625" customWidth="1"/>
    <col min="1546" max="1546" width="18.85546875" customWidth="1"/>
    <col min="1547" max="1547" width="13" customWidth="1"/>
    <col min="1548" max="1548" width="10.7109375" customWidth="1"/>
    <col min="1793" max="1793" width="44.85546875" customWidth="1"/>
    <col min="1794" max="1794" width="16.5703125" customWidth="1"/>
    <col min="1795" max="1795" width="19" customWidth="1"/>
    <col min="1796" max="1796" width="15.28515625" customWidth="1"/>
    <col min="1797" max="1797" width="18.140625" customWidth="1"/>
    <col min="1798" max="1798" width="19.5703125" customWidth="1"/>
    <col min="1799" max="1799" width="16.42578125" customWidth="1"/>
    <col min="1800" max="1800" width="19" customWidth="1"/>
    <col min="1801" max="1801" width="15.28515625" customWidth="1"/>
    <col min="1802" max="1802" width="18.85546875" customWidth="1"/>
    <col min="1803" max="1803" width="13" customWidth="1"/>
    <col min="1804" max="1804" width="10.7109375" customWidth="1"/>
    <col min="2049" max="2049" width="44.85546875" customWidth="1"/>
    <col min="2050" max="2050" width="16.5703125" customWidth="1"/>
    <col min="2051" max="2051" width="19" customWidth="1"/>
    <col min="2052" max="2052" width="15.28515625" customWidth="1"/>
    <col min="2053" max="2053" width="18.140625" customWidth="1"/>
    <col min="2054" max="2054" width="19.5703125" customWidth="1"/>
    <col min="2055" max="2055" width="16.42578125" customWidth="1"/>
    <col min="2056" max="2056" width="19" customWidth="1"/>
    <col min="2057" max="2057" width="15.28515625" customWidth="1"/>
    <col min="2058" max="2058" width="18.85546875" customWidth="1"/>
    <col min="2059" max="2059" width="13" customWidth="1"/>
    <col min="2060" max="2060" width="10.7109375" customWidth="1"/>
    <col min="2305" max="2305" width="44.85546875" customWidth="1"/>
    <col min="2306" max="2306" width="16.5703125" customWidth="1"/>
    <col min="2307" max="2307" width="19" customWidth="1"/>
    <col min="2308" max="2308" width="15.28515625" customWidth="1"/>
    <col min="2309" max="2309" width="18.140625" customWidth="1"/>
    <col min="2310" max="2310" width="19.5703125" customWidth="1"/>
    <col min="2311" max="2311" width="16.42578125" customWidth="1"/>
    <col min="2312" max="2312" width="19" customWidth="1"/>
    <col min="2313" max="2313" width="15.28515625" customWidth="1"/>
    <col min="2314" max="2314" width="18.85546875" customWidth="1"/>
    <col min="2315" max="2315" width="13" customWidth="1"/>
    <col min="2316" max="2316" width="10.7109375" customWidth="1"/>
    <col min="2561" max="2561" width="44.85546875" customWidth="1"/>
    <col min="2562" max="2562" width="16.5703125" customWidth="1"/>
    <col min="2563" max="2563" width="19" customWidth="1"/>
    <col min="2564" max="2564" width="15.28515625" customWidth="1"/>
    <col min="2565" max="2565" width="18.140625" customWidth="1"/>
    <col min="2566" max="2566" width="19.5703125" customWidth="1"/>
    <col min="2567" max="2567" width="16.42578125" customWidth="1"/>
    <col min="2568" max="2568" width="19" customWidth="1"/>
    <col min="2569" max="2569" width="15.28515625" customWidth="1"/>
    <col min="2570" max="2570" width="18.85546875" customWidth="1"/>
    <col min="2571" max="2571" width="13" customWidth="1"/>
    <col min="2572" max="2572" width="10.7109375" customWidth="1"/>
    <col min="2817" max="2817" width="44.85546875" customWidth="1"/>
    <col min="2818" max="2818" width="16.5703125" customWidth="1"/>
    <col min="2819" max="2819" width="19" customWidth="1"/>
    <col min="2820" max="2820" width="15.28515625" customWidth="1"/>
    <col min="2821" max="2821" width="18.140625" customWidth="1"/>
    <col min="2822" max="2822" width="19.5703125" customWidth="1"/>
    <col min="2823" max="2823" width="16.42578125" customWidth="1"/>
    <col min="2824" max="2824" width="19" customWidth="1"/>
    <col min="2825" max="2825" width="15.28515625" customWidth="1"/>
    <col min="2826" max="2826" width="18.85546875" customWidth="1"/>
    <col min="2827" max="2827" width="13" customWidth="1"/>
    <col min="2828" max="2828" width="10.7109375" customWidth="1"/>
    <col min="3073" max="3073" width="44.85546875" customWidth="1"/>
    <col min="3074" max="3074" width="16.5703125" customWidth="1"/>
    <col min="3075" max="3075" width="19" customWidth="1"/>
    <col min="3076" max="3076" width="15.28515625" customWidth="1"/>
    <col min="3077" max="3077" width="18.140625" customWidth="1"/>
    <col min="3078" max="3078" width="19.5703125" customWidth="1"/>
    <col min="3079" max="3079" width="16.42578125" customWidth="1"/>
    <col min="3080" max="3080" width="19" customWidth="1"/>
    <col min="3081" max="3081" width="15.28515625" customWidth="1"/>
    <col min="3082" max="3082" width="18.85546875" customWidth="1"/>
    <col min="3083" max="3083" width="13" customWidth="1"/>
    <col min="3084" max="3084" width="10.7109375" customWidth="1"/>
    <col min="3329" max="3329" width="44.85546875" customWidth="1"/>
    <col min="3330" max="3330" width="16.5703125" customWidth="1"/>
    <col min="3331" max="3331" width="19" customWidth="1"/>
    <col min="3332" max="3332" width="15.28515625" customWidth="1"/>
    <col min="3333" max="3333" width="18.140625" customWidth="1"/>
    <col min="3334" max="3334" width="19.5703125" customWidth="1"/>
    <col min="3335" max="3335" width="16.42578125" customWidth="1"/>
    <col min="3336" max="3336" width="19" customWidth="1"/>
    <col min="3337" max="3337" width="15.28515625" customWidth="1"/>
    <col min="3338" max="3338" width="18.85546875" customWidth="1"/>
    <col min="3339" max="3339" width="13" customWidth="1"/>
    <col min="3340" max="3340" width="10.7109375" customWidth="1"/>
    <col min="3585" max="3585" width="44.85546875" customWidth="1"/>
    <col min="3586" max="3586" width="16.5703125" customWidth="1"/>
    <col min="3587" max="3587" width="19" customWidth="1"/>
    <col min="3588" max="3588" width="15.28515625" customWidth="1"/>
    <col min="3589" max="3589" width="18.140625" customWidth="1"/>
    <col min="3590" max="3590" width="19.5703125" customWidth="1"/>
    <col min="3591" max="3591" width="16.42578125" customWidth="1"/>
    <col min="3592" max="3592" width="19" customWidth="1"/>
    <col min="3593" max="3593" width="15.28515625" customWidth="1"/>
    <col min="3594" max="3594" width="18.85546875" customWidth="1"/>
    <col min="3595" max="3595" width="13" customWidth="1"/>
    <col min="3596" max="3596" width="10.7109375" customWidth="1"/>
    <col min="3841" max="3841" width="44.85546875" customWidth="1"/>
    <col min="3842" max="3842" width="16.5703125" customWidth="1"/>
    <col min="3843" max="3843" width="19" customWidth="1"/>
    <col min="3844" max="3844" width="15.28515625" customWidth="1"/>
    <col min="3845" max="3845" width="18.140625" customWidth="1"/>
    <col min="3846" max="3846" width="19.5703125" customWidth="1"/>
    <col min="3847" max="3847" width="16.42578125" customWidth="1"/>
    <col min="3848" max="3848" width="19" customWidth="1"/>
    <col min="3849" max="3849" width="15.28515625" customWidth="1"/>
    <col min="3850" max="3850" width="18.85546875" customWidth="1"/>
    <col min="3851" max="3851" width="13" customWidth="1"/>
    <col min="3852" max="3852" width="10.7109375" customWidth="1"/>
    <col min="4097" max="4097" width="44.85546875" customWidth="1"/>
    <col min="4098" max="4098" width="16.5703125" customWidth="1"/>
    <col min="4099" max="4099" width="19" customWidth="1"/>
    <col min="4100" max="4100" width="15.28515625" customWidth="1"/>
    <col min="4101" max="4101" width="18.140625" customWidth="1"/>
    <col min="4102" max="4102" width="19.5703125" customWidth="1"/>
    <col min="4103" max="4103" width="16.42578125" customWidth="1"/>
    <col min="4104" max="4104" width="19" customWidth="1"/>
    <col min="4105" max="4105" width="15.28515625" customWidth="1"/>
    <col min="4106" max="4106" width="18.85546875" customWidth="1"/>
    <col min="4107" max="4107" width="13" customWidth="1"/>
    <col min="4108" max="4108" width="10.7109375" customWidth="1"/>
    <col min="4353" max="4353" width="44.85546875" customWidth="1"/>
    <col min="4354" max="4354" width="16.5703125" customWidth="1"/>
    <col min="4355" max="4355" width="19" customWidth="1"/>
    <col min="4356" max="4356" width="15.28515625" customWidth="1"/>
    <col min="4357" max="4357" width="18.140625" customWidth="1"/>
    <col min="4358" max="4358" width="19.5703125" customWidth="1"/>
    <col min="4359" max="4359" width="16.42578125" customWidth="1"/>
    <col min="4360" max="4360" width="19" customWidth="1"/>
    <col min="4361" max="4361" width="15.28515625" customWidth="1"/>
    <col min="4362" max="4362" width="18.85546875" customWidth="1"/>
    <col min="4363" max="4363" width="13" customWidth="1"/>
    <col min="4364" max="4364" width="10.7109375" customWidth="1"/>
    <col min="4609" max="4609" width="44.85546875" customWidth="1"/>
    <col min="4610" max="4610" width="16.5703125" customWidth="1"/>
    <col min="4611" max="4611" width="19" customWidth="1"/>
    <col min="4612" max="4612" width="15.28515625" customWidth="1"/>
    <col min="4613" max="4613" width="18.140625" customWidth="1"/>
    <col min="4614" max="4614" width="19.5703125" customWidth="1"/>
    <col min="4615" max="4615" width="16.42578125" customWidth="1"/>
    <col min="4616" max="4616" width="19" customWidth="1"/>
    <col min="4617" max="4617" width="15.28515625" customWidth="1"/>
    <col min="4618" max="4618" width="18.85546875" customWidth="1"/>
    <col min="4619" max="4619" width="13" customWidth="1"/>
    <col min="4620" max="4620" width="10.7109375" customWidth="1"/>
    <col min="4865" max="4865" width="44.85546875" customWidth="1"/>
    <col min="4866" max="4866" width="16.5703125" customWidth="1"/>
    <col min="4867" max="4867" width="19" customWidth="1"/>
    <col min="4868" max="4868" width="15.28515625" customWidth="1"/>
    <col min="4869" max="4869" width="18.140625" customWidth="1"/>
    <col min="4870" max="4870" width="19.5703125" customWidth="1"/>
    <col min="4871" max="4871" width="16.42578125" customWidth="1"/>
    <col min="4872" max="4872" width="19" customWidth="1"/>
    <col min="4873" max="4873" width="15.28515625" customWidth="1"/>
    <col min="4874" max="4874" width="18.85546875" customWidth="1"/>
    <col min="4875" max="4875" width="13" customWidth="1"/>
    <col min="4876" max="4876" width="10.7109375" customWidth="1"/>
    <col min="5121" max="5121" width="44.85546875" customWidth="1"/>
    <col min="5122" max="5122" width="16.5703125" customWidth="1"/>
    <col min="5123" max="5123" width="19" customWidth="1"/>
    <col min="5124" max="5124" width="15.28515625" customWidth="1"/>
    <col min="5125" max="5125" width="18.140625" customWidth="1"/>
    <col min="5126" max="5126" width="19.5703125" customWidth="1"/>
    <col min="5127" max="5127" width="16.42578125" customWidth="1"/>
    <col min="5128" max="5128" width="19" customWidth="1"/>
    <col min="5129" max="5129" width="15.28515625" customWidth="1"/>
    <col min="5130" max="5130" width="18.85546875" customWidth="1"/>
    <col min="5131" max="5131" width="13" customWidth="1"/>
    <col min="5132" max="5132" width="10.7109375" customWidth="1"/>
    <col min="5377" max="5377" width="44.85546875" customWidth="1"/>
    <col min="5378" max="5378" width="16.5703125" customWidth="1"/>
    <col min="5379" max="5379" width="19" customWidth="1"/>
    <col min="5380" max="5380" width="15.28515625" customWidth="1"/>
    <col min="5381" max="5381" width="18.140625" customWidth="1"/>
    <col min="5382" max="5382" width="19.5703125" customWidth="1"/>
    <col min="5383" max="5383" width="16.42578125" customWidth="1"/>
    <col min="5384" max="5384" width="19" customWidth="1"/>
    <col min="5385" max="5385" width="15.28515625" customWidth="1"/>
    <col min="5386" max="5386" width="18.85546875" customWidth="1"/>
    <col min="5387" max="5387" width="13" customWidth="1"/>
    <col min="5388" max="5388" width="10.7109375" customWidth="1"/>
    <col min="5633" max="5633" width="44.85546875" customWidth="1"/>
    <col min="5634" max="5634" width="16.5703125" customWidth="1"/>
    <col min="5635" max="5635" width="19" customWidth="1"/>
    <col min="5636" max="5636" width="15.28515625" customWidth="1"/>
    <col min="5637" max="5637" width="18.140625" customWidth="1"/>
    <col min="5638" max="5638" width="19.5703125" customWidth="1"/>
    <col min="5639" max="5639" width="16.42578125" customWidth="1"/>
    <col min="5640" max="5640" width="19" customWidth="1"/>
    <col min="5641" max="5641" width="15.28515625" customWidth="1"/>
    <col min="5642" max="5642" width="18.85546875" customWidth="1"/>
    <col min="5643" max="5643" width="13" customWidth="1"/>
    <col min="5644" max="5644" width="10.7109375" customWidth="1"/>
    <col min="5889" max="5889" width="44.85546875" customWidth="1"/>
    <col min="5890" max="5890" width="16.5703125" customWidth="1"/>
    <col min="5891" max="5891" width="19" customWidth="1"/>
    <col min="5892" max="5892" width="15.28515625" customWidth="1"/>
    <col min="5893" max="5893" width="18.140625" customWidth="1"/>
    <col min="5894" max="5894" width="19.5703125" customWidth="1"/>
    <col min="5895" max="5895" width="16.42578125" customWidth="1"/>
    <col min="5896" max="5896" width="19" customWidth="1"/>
    <col min="5897" max="5897" width="15.28515625" customWidth="1"/>
    <col min="5898" max="5898" width="18.85546875" customWidth="1"/>
    <col min="5899" max="5899" width="13" customWidth="1"/>
    <col min="5900" max="5900" width="10.7109375" customWidth="1"/>
    <col min="6145" max="6145" width="44.85546875" customWidth="1"/>
    <col min="6146" max="6146" width="16.5703125" customWidth="1"/>
    <col min="6147" max="6147" width="19" customWidth="1"/>
    <col min="6148" max="6148" width="15.28515625" customWidth="1"/>
    <col min="6149" max="6149" width="18.140625" customWidth="1"/>
    <col min="6150" max="6150" width="19.5703125" customWidth="1"/>
    <col min="6151" max="6151" width="16.42578125" customWidth="1"/>
    <col min="6152" max="6152" width="19" customWidth="1"/>
    <col min="6153" max="6153" width="15.28515625" customWidth="1"/>
    <col min="6154" max="6154" width="18.85546875" customWidth="1"/>
    <col min="6155" max="6155" width="13" customWidth="1"/>
    <col min="6156" max="6156" width="10.7109375" customWidth="1"/>
    <col min="6401" max="6401" width="44.85546875" customWidth="1"/>
    <col min="6402" max="6402" width="16.5703125" customWidth="1"/>
    <col min="6403" max="6403" width="19" customWidth="1"/>
    <col min="6404" max="6404" width="15.28515625" customWidth="1"/>
    <col min="6405" max="6405" width="18.140625" customWidth="1"/>
    <col min="6406" max="6406" width="19.5703125" customWidth="1"/>
    <col min="6407" max="6407" width="16.42578125" customWidth="1"/>
    <col min="6408" max="6408" width="19" customWidth="1"/>
    <col min="6409" max="6409" width="15.28515625" customWidth="1"/>
    <col min="6410" max="6410" width="18.85546875" customWidth="1"/>
    <col min="6411" max="6411" width="13" customWidth="1"/>
    <col min="6412" max="6412" width="10.7109375" customWidth="1"/>
    <col min="6657" max="6657" width="44.85546875" customWidth="1"/>
    <col min="6658" max="6658" width="16.5703125" customWidth="1"/>
    <col min="6659" max="6659" width="19" customWidth="1"/>
    <col min="6660" max="6660" width="15.28515625" customWidth="1"/>
    <col min="6661" max="6661" width="18.140625" customWidth="1"/>
    <col min="6662" max="6662" width="19.5703125" customWidth="1"/>
    <col min="6663" max="6663" width="16.42578125" customWidth="1"/>
    <col min="6664" max="6664" width="19" customWidth="1"/>
    <col min="6665" max="6665" width="15.28515625" customWidth="1"/>
    <col min="6666" max="6666" width="18.85546875" customWidth="1"/>
    <col min="6667" max="6667" width="13" customWidth="1"/>
    <col min="6668" max="6668" width="10.7109375" customWidth="1"/>
    <col min="6913" max="6913" width="44.85546875" customWidth="1"/>
    <col min="6914" max="6914" width="16.5703125" customWidth="1"/>
    <col min="6915" max="6915" width="19" customWidth="1"/>
    <col min="6916" max="6916" width="15.28515625" customWidth="1"/>
    <col min="6917" max="6917" width="18.140625" customWidth="1"/>
    <col min="6918" max="6918" width="19.5703125" customWidth="1"/>
    <col min="6919" max="6919" width="16.42578125" customWidth="1"/>
    <col min="6920" max="6920" width="19" customWidth="1"/>
    <col min="6921" max="6921" width="15.28515625" customWidth="1"/>
    <col min="6922" max="6922" width="18.85546875" customWidth="1"/>
    <col min="6923" max="6923" width="13" customWidth="1"/>
    <col min="6924" max="6924" width="10.7109375" customWidth="1"/>
    <col min="7169" max="7169" width="44.85546875" customWidth="1"/>
    <col min="7170" max="7170" width="16.5703125" customWidth="1"/>
    <col min="7171" max="7171" width="19" customWidth="1"/>
    <col min="7172" max="7172" width="15.28515625" customWidth="1"/>
    <col min="7173" max="7173" width="18.140625" customWidth="1"/>
    <col min="7174" max="7174" width="19.5703125" customWidth="1"/>
    <col min="7175" max="7175" width="16.42578125" customWidth="1"/>
    <col min="7176" max="7176" width="19" customWidth="1"/>
    <col min="7177" max="7177" width="15.28515625" customWidth="1"/>
    <col min="7178" max="7178" width="18.85546875" customWidth="1"/>
    <col min="7179" max="7179" width="13" customWidth="1"/>
    <col min="7180" max="7180" width="10.7109375" customWidth="1"/>
    <col min="7425" max="7425" width="44.85546875" customWidth="1"/>
    <col min="7426" max="7426" width="16.5703125" customWidth="1"/>
    <col min="7427" max="7427" width="19" customWidth="1"/>
    <col min="7428" max="7428" width="15.28515625" customWidth="1"/>
    <col min="7429" max="7429" width="18.140625" customWidth="1"/>
    <col min="7430" max="7430" width="19.5703125" customWidth="1"/>
    <col min="7431" max="7431" width="16.42578125" customWidth="1"/>
    <col min="7432" max="7432" width="19" customWidth="1"/>
    <col min="7433" max="7433" width="15.28515625" customWidth="1"/>
    <col min="7434" max="7434" width="18.85546875" customWidth="1"/>
    <col min="7435" max="7435" width="13" customWidth="1"/>
    <col min="7436" max="7436" width="10.7109375" customWidth="1"/>
    <col min="7681" max="7681" width="44.85546875" customWidth="1"/>
    <col min="7682" max="7682" width="16.5703125" customWidth="1"/>
    <col min="7683" max="7683" width="19" customWidth="1"/>
    <col min="7684" max="7684" width="15.28515625" customWidth="1"/>
    <col min="7685" max="7685" width="18.140625" customWidth="1"/>
    <col min="7686" max="7686" width="19.5703125" customWidth="1"/>
    <col min="7687" max="7687" width="16.42578125" customWidth="1"/>
    <col min="7688" max="7688" width="19" customWidth="1"/>
    <col min="7689" max="7689" width="15.28515625" customWidth="1"/>
    <col min="7690" max="7690" width="18.85546875" customWidth="1"/>
    <col min="7691" max="7691" width="13" customWidth="1"/>
    <col min="7692" max="7692" width="10.7109375" customWidth="1"/>
    <col min="7937" max="7937" width="44.85546875" customWidth="1"/>
    <col min="7938" max="7938" width="16.5703125" customWidth="1"/>
    <col min="7939" max="7939" width="19" customWidth="1"/>
    <col min="7940" max="7940" width="15.28515625" customWidth="1"/>
    <col min="7941" max="7941" width="18.140625" customWidth="1"/>
    <col min="7942" max="7942" width="19.5703125" customWidth="1"/>
    <col min="7943" max="7943" width="16.42578125" customWidth="1"/>
    <col min="7944" max="7944" width="19" customWidth="1"/>
    <col min="7945" max="7945" width="15.28515625" customWidth="1"/>
    <col min="7946" max="7946" width="18.85546875" customWidth="1"/>
    <col min="7947" max="7947" width="13" customWidth="1"/>
    <col min="7948" max="7948" width="10.7109375" customWidth="1"/>
    <col min="8193" max="8193" width="44.85546875" customWidth="1"/>
    <col min="8194" max="8194" width="16.5703125" customWidth="1"/>
    <col min="8195" max="8195" width="19" customWidth="1"/>
    <col min="8196" max="8196" width="15.28515625" customWidth="1"/>
    <col min="8197" max="8197" width="18.140625" customWidth="1"/>
    <col min="8198" max="8198" width="19.5703125" customWidth="1"/>
    <col min="8199" max="8199" width="16.42578125" customWidth="1"/>
    <col min="8200" max="8200" width="19" customWidth="1"/>
    <col min="8201" max="8201" width="15.28515625" customWidth="1"/>
    <col min="8202" max="8202" width="18.85546875" customWidth="1"/>
    <col min="8203" max="8203" width="13" customWidth="1"/>
    <col min="8204" max="8204" width="10.7109375" customWidth="1"/>
    <col min="8449" max="8449" width="44.85546875" customWidth="1"/>
    <col min="8450" max="8450" width="16.5703125" customWidth="1"/>
    <col min="8451" max="8451" width="19" customWidth="1"/>
    <col min="8452" max="8452" width="15.28515625" customWidth="1"/>
    <col min="8453" max="8453" width="18.140625" customWidth="1"/>
    <col min="8454" max="8454" width="19.5703125" customWidth="1"/>
    <col min="8455" max="8455" width="16.42578125" customWidth="1"/>
    <col min="8456" max="8456" width="19" customWidth="1"/>
    <col min="8457" max="8457" width="15.28515625" customWidth="1"/>
    <col min="8458" max="8458" width="18.85546875" customWidth="1"/>
    <col min="8459" max="8459" width="13" customWidth="1"/>
    <col min="8460" max="8460" width="10.7109375" customWidth="1"/>
    <col min="8705" max="8705" width="44.85546875" customWidth="1"/>
    <col min="8706" max="8706" width="16.5703125" customWidth="1"/>
    <col min="8707" max="8707" width="19" customWidth="1"/>
    <col min="8708" max="8708" width="15.28515625" customWidth="1"/>
    <col min="8709" max="8709" width="18.140625" customWidth="1"/>
    <col min="8710" max="8710" width="19.5703125" customWidth="1"/>
    <col min="8711" max="8711" width="16.42578125" customWidth="1"/>
    <col min="8712" max="8712" width="19" customWidth="1"/>
    <col min="8713" max="8713" width="15.28515625" customWidth="1"/>
    <col min="8714" max="8714" width="18.85546875" customWidth="1"/>
    <col min="8715" max="8715" width="13" customWidth="1"/>
    <col min="8716" max="8716" width="10.7109375" customWidth="1"/>
    <col min="8961" max="8961" width="44.85546875" customWidth="1"/>
    <col min="8962" max="8962" width="16.5703125" customWidth="1"/>
    <col min="8963" max="8963" width="19" customWidth="1"/>
    <col min="8964" max="8964" width="15.28515625" customWidth="1"/>
    <col min="8965" max="8965" width="18.140625" customWidth="1"/>
    <col min="8966" max="8966" width="19.5703125" customWidth="1"/>
    <col min="8967" max="8967" width="16.42578125" customWidth="1"/>
    <col min="8968" max="8968" width="19" customWidth="1"/>
    <col min="8969" max="8969" width="15.28515625" customWidth="1"/>
    <col min="8970" max="8970" width="18.85546875" customWidth="1"/>
    <col min="8971" max="8971" width="13" customWidth="1"/>
    <col min="8972" max="8972" width="10.7109375" customWidth="1"/>
    <col min="9217" max="9217" width="44.85546875" customWidth="1"/>
    <col min="9218" max="9218" width="16.5703125" customWidth="1"/>
    <col min="9219" max="9219" width="19" customWidth="1"/>
    <col min="9220" max="9220" width="15.28515625" customWidth="1"/>
    <col min="9221" max="9221" width="18.140625" customWidth="1"/>
    <col min="9222" max="9222" width="19.5703125" customWidth="1"/>
    <col min="9223" max="9223" width="16.42578125" customWidth="1"/>
    <col min="9224" max="9224" width="19" customWidth="1"/>
    <col min="9225" max="9225" width="15.28515625" customWidth="1"/>
    <col min="9226" max="9226" width="18.85546875" customWidth="1"/>
    <col min="9227" max="9227" width="13" customWidth="1"/>
    <col min="9228" max="9228" width="10.7109375" customWidth="1"/>
    <col min="9473" max="9473" width="44.85546875" customWidth="1"/>
    <col min="9474" max="9474" width="16.5703125" customWidth="1"/>
    <col min="9475" max="9475" width="19" customWidth="1"/>
    <col min="9476" max="9476" width="15.28515625" customWidth="1"/>
    <col min="9477" max="9477" width="18.140625" customWidth="1"/>
    <col min="9478" max="9478" width="19.5703125" customWidth="1"/>
    <col min="9479" max="9479" width="16.42578125" customWidth="1"/>
    <col min="9480" max="9480" width="19" customWidth="1"/>
    <col min="9481" max="9481" width="15.28515625" customWidth="1"/>
    <col min="9482" max="9482" width="18.85546875" customWidth="1"/>
    <col min="9483" max="9483" width="13" customWidth="1"/>
    <col min="9484" max="9484" width="10.7109375" customWidth="1"/>
    <col min="9729" max="9729" width="44.85546875" customWidth="1"/>
    <col min="9730" max="9730" width="16.5703125" customWidth="1"/>
    <col min="9731" max="9731" width="19" customWidth="1"/>
    <col min="9732" max="9732" width="15.28515625" customWidth="1"/>
    <col min="9733" max="9733" width="18.140625" customWidth="1"/>
    <col min="9734" max="9734" width="19.5703125" customWidth="1"/>
    <col min="9735" max="9735" width="16.42578125" customWidth="1"/>
    <col min="9736" max="9736" width="19" customWidth="1"/>
    <col min="9737" max="9737" width="15.28515625" customWidth="1"/>
    <col min="9738" max="9738" width="18.85546875" customWidth="1"/>
    <col min="9739" max="9739" width="13" customWidth="1"/>
    <col min="9740" max="9740" width="10.7109375" customWidth="1"/>
    <col min="9985" max="9985" width="44.85546875" customWidth="1"/>
    <col min="9986" max="9986" width="16.5703125" customWidth="1"/>
    <col min="9987" max="9987" width="19" customWidth="1"/>
    <col min="9988" max="9988" width="15.28515625" customWidth="1"/>
    <col min="9989" max="9989" width="18.140625" customWidth="1"/>
    <col min="9990" max="9990" width="19.5703125" customWidth="1"/>
    <col min="9991" max="9991" width="16.42578125" customWidth="1"/>
    <col min="9992" max="9992" width="19" customWidth="1"/>
    <col min="9993" max="9993" width="15.28515625" customWidth="1"/>
    <col min="9994" max="9994" width="18.85546875" customWidth="1"/>
    <col min="9995" max="9995" width="13" customWidth="1"/>
    <col min="9996" max="9996" width="10.7109375" customWidth="1"/>
    <col min="10241" max="10241" width="44.85546875" customWidth="1"/>
    <col min="10242" max="10242" width="16.5703125" customWidth="1"/>
    <col min="10243" max="10243" width="19" customWidth="1"/>
    <col min="10244" max="10244" width="15.28515625" customWidth="1"/>
    <col min="10245" max="10245" width="18.140625" customWidth="1"/>
    <col min="10246" max="10246" width="19.5703125" customWidth="1"/>
    <col min="10247" max="10247" width="16.42578125" customWidth="1"/>
    <col min="10248" max="10248" width="19" customWidth="1"/>
    <col min="10249" max="10249" width="15.28515625" customWidth="1"/>
    <col min="10250" max="10250" width="18.85546875" customWidth="1"/>
    <col min="10251" max="10251" width="13" customWidth="1"/>
    <col min="10252" max="10252" width="10.7109375" customWidth="1"/>
    <col min="10497" max="10497" width="44.85546875" customWidth="1"/>
    <col min="10498" max="10498" width="16.5703125" customWidth="1"/>
    <col min="10499" max="10499" width="19" customWidth="1"/>
    <col min="10500" max="10500" width="15.28515625" customWidth="1"/>
    <col min="10501" max="10501" width="18.140625" customWidth="1"/>
    <col min="10502" max="10502" width="19.5703125" customWidth="1"/>
    <col min="10503" max="10503" width="16.42578125" customWidth="1"/>
    <col min="10504" max="10504" width="19" customWidth="1"/>
    <col min="10505" max="10505" width="15.28515625" customWidth="1"/>
    <col min="10506" max="10506" width="18.85546875" customWidth="1"/>
    <col min="10507" max="10507" width="13" customWidth="1"/>
    <col min="10508" max="10508" width="10.7109375" customWidth="1"/>
    <col min="10753" max="10753" width="44.85546875" customWidth="1"/>
    <col min="10754" max="10754" width="16.5703125" customWidth="1"/>
    <col min="10755" max="10755" width="19" customWidth="1"/>
    <col min="10756" max="10756" width="15.28515625" customWidth="1"/>
    <col min="10757" max="10757" width="18.140625" customWidth="1"/>
    <col min="10758" max="10758" width="19.5703125" customWidth="1"/>
    <col min="10759" max="10759" width="16.42578125" customWidth="1"/>
    <col min="10760" max="10760" width="19" customWidth="1"/>
    <col min="10761" max="10761" width="15.28515625" customWidth="1"/>
    <col min="10762" max="10762" width="18.85546875" customWidth="1"/>
    <col min="10763" max="10763" width="13" customWidth="1"/>
    <col min="10764" max="10764" width="10.7109375" customWidth="1"/>
    <col min="11009" max="11009" width="44.85546875" customWidth="1"/>
    <col min="11010" max="11010" width="16.5703125" customWidth="1"/>
    <col min="11011" max="11011" width="19" customWidth="1"/>
    <col min="11012" max="11012" width="15.28515625" customWidth="1"/>
    <col min="11013" max="11013" width="18.140625" customWidth="1"/>
    <col min="11014" max="11014" width="19.5703125" customWidth="1"/>
    <col min="11015" max="11015" width="16.42578125" customWidth="1"/>
    <col min="11016" max="11016" width="19" customWidth="1"/>
    <col min="11017" max="11017" width="15.28515625" customWidth="1"/>
    <col min="11018" max="11018" width="18.85546875" customWidth="1"/>
    <col min="11019" max="11019" width="13" customWidth="1"/>
    <col min="11020" max="11020" width="10.7109375" customWidth="1"/>
    <col min="11265" max="11265" width="44.85546875" customWidth="1"/>
    <col min="11266" max="11266" width="16.5703125" customWidth="1"/>
    <col min="11267" max="11267" width="19" customWidth="1"/>
    <col min="11268" max="11268" width="15.28515625" customWidth="1"/>
    <col min="11269" max="11269" width="18.140625" customWidth="1"/>
    <col min="11270" max="11270" width="19.5703125" customWidth="1"/>
    <col min="11271" max="11271" width="16.42578125" customWidth="1"/>
    <col min="11272" max="11272" width="19" customWidth="1"/>
    <col min="11273" max="11273" width="15.28515625" customWidth="1"/>
    <col min="11274" max="11274" width="18.85546875" customWidth="1"/>
    <col min="11275" max="11275" width="13" customWidth="1"/>
    <col min="11276" max="11276" width="10.7109375" customWidth="1"/>
    <col min="11521" max="11521" width="44.85546875" customWidth="1"/>
    <col min="11522" max="11522" width="16.5703125" customWidth="1"/>
    <col min="11523" max="11523" width="19" customWidth="1"/>
    <col min="11524" max="11524" width="15.28515625" customWidth="1"/>
    <col min="11525" max="11525" width="18.140625" customWidth="1"/>
    <col min="11526" max="11526" width="19.5703125" customWidth="1"/>
    <col min="11527" max="11527" width="16.42578125" customWidth="1"/>
    <col min="11528" max="11528" width="19" customWidth="1"/>
    <col min="11529" max="11529" width="15.28515625" customWidth="1"/>
    <col min="11530" max="11530" width="18.85546875" customWidth="1"/>
    <col min="11531" max="11531" width="13" customWidth="1"/>
    <col min="11532" max="11532" width="10.7109375" customWidth="1"/>
    <col min="11777" max="11777" width="44.85546875" customWidth="1"/>
    <col min="11778" max="11778" width="16.5703125" customWidth="1"/>
    <col min="11779" max="11779" width="19" customWidth="1"/>
    <col min="11780" max="11780" width="15.28515625" customWidth="1"/>
    <col min="11781" max="11781" width="18.140625" customWidth="1"/>
    <col min="11782" max="11782" width="19.5703125" customWidth="1"/>
    <col min="11783" max="11783" width="16.42578125" customWidth="1"/>
    <col min="11784" max="11784" width="19" customWidth="1"/>
    <col min="11785" max="11785" width="15.28515625" customWidth="1"/>
    <col min="11786" max="11786" width="18.85546875" customWidth="1"/>
    <col min="11787" max="11787" width="13" customWidth="1"/>
    <col min="11788" max="11788" width="10.7109375" customWidth="1"/>
    <col min="12033" max="12033" width="44.85546875" customWidth="1"/>
    <col min="12034" max="12034" width="16.5703125" customWidth="1"/>
    <col min="12035" max="12035" width="19" customWidth="1"/>
    <col min="12036" max="12036" width="15.28515625" customWidth="1"/>
    <col min="12037" max="12037" width="18.140625" customWidth="1"/>
    <col min="12038" max="12038" width="19.5703125" customWidth="1"/>
    <col min="12039" max="12039" width="16.42578125" customWidth="1"/>
    <col min="12040" max="12040" width="19" customWidth="1"/>
    <col min="12041" max="12041" width="15.28515625" customWidth="1"/>
    <col min="12042" max="12042" width="18.85546875" customWidth="1"/>
    <col min="12043" max="12043" width="13" customWidth="1"/>
    <col min="12044" max="12044" width="10.7109375" customWidth="1"/>
    <col min="12289" max="12289" width="44.85546875" customWidth="1"/>
    <col min="12290" max="12290" width="16.5703125" customWidth="1"/>
    <col min="12291" max="12291" width="19" customWidth="1"/>
    <col min="12292" max="12292" width="15.28515625" customWidth="1"/>
    <col min="12293" max="12293" width="18.140625" customWidth="1"/>
    <col min="12294" max="12294" width="19.5703125" customWidth="1"/>
    <col min="12295" max="12295" width="16.42578125" customWidth="1"/>
    <col min="12296" max="12296" width="19" customWidth="1"/>
    <col min="12297" max="12297" width="15.28515625" customWidth="1"/>
    <col min="12298" max="12298" width="18.85546875" customWidth="1"/>
    <col min="12299" max="12299" width="13" customWidth="1"/>
    <col min="12300" max="12300" width="10.7109375" customWidth="1"/>
    <col min="12545" max="12545" width="44.85546875" customWidth="1"/>
    <col min="12546" max="12546" width="16.5703125" customWidth="1"/>
    <col min="12547" max="12547" width="19" customWidth="1"/>
    <col min="12548" max="12548" width="15.28515625" customWidth="1"/>
    <col min="12549" max="12549" width="18.140625" customWidth="1"/>
    <col min="12550" max="12550" width="19.5703125" customWidth="1"/>
    <col min="12551" max="12551" width="16.42578125" customWidth="1"/>
    <col min="12552" max="12552" width="19" customWidth="1"/>
    <col min="12553" max="12553" width="15.28515625" customWidth="1"/>
    <col min="12554" max="12554" width="18.85546875" customWidth="1"/>
    <col min="12555" max="12555" width="13" customWidth="1"/>
    <col min="12556" max="12556" width="10.7109375" customWidth="1"/>
    <col min="12801" max="12801" width="44.85546875" customWidth="1"/>
    <col min="12802" max="12802" width="16.5703125" customWidth="1"/>
    <col min="12803" max="12803" width="19" customWidth="1"/>
    <col min="12804" max="12804" width="15.28515625" customWidth="1"/>
    <col min="12805" max="12805" width="18.140625" customWidth="1"/>
    <col min="12806" max="12806" width="19.5703125" customWidth="1"/>
    <col min="12807" max="12807" width="16.42578125" customWidth="1"/>
    <col min="12808" max="12808" width="19" customWidth="1"/>
    <col min="12809" max="12809" width="15.28515625" customWidth="1"/>
    <col min="12810" max="12810" width="18.85546875" customWidth="1"/>
    <col min="12811" max="12811" width="13" customWidth="1"/>
    <col min="12812" max="12812" width="10.7109375" customWidth="1"/>
    <col min="13057" max="13057" width="44.85546875" customWidth="1"/>
    <col min="13058" max="13058" width="16.5703125" customWidth="1"/>
    <col min="13059" max="13059" width="19" customWidth="1"/>
    <col min="13060" max="13060" width="15.28515625" customWidth="1"/>
    <col min="13061" max="13061" width="18.140625" customWidth="1"/>
    <col min="13062" max="13062" width="19.5703125" customWidth="1"/>
    <col min="13063" max="13063" width="16.42578125" customWidth="1"/>
    <col min="13064" max="13064" width="19" customWidth="1"/>
    <col min="13065" max="13065" width="15.28515625" customWidth="1"/>
    <col min="13066" max="13066" width="18.85546875" customWidth="1"/>
    <col min="13067" max="13067" width="13" customWidth="1"/>
    <col min="13068" max="13068" width="10.7109375" customWidth="1"/>
    <col min="13313" max="13313" width="44.85546875" customWidth="1"/>
    <col min="13314" max="13314" width="16.5703125" customWidth="1"/>
    <col min="13315" max="13315" width="19" customWidth="1"/>
    <col min="13316" max="13316" width="15.28515625" customWidth="1"/>
    <col min="13317" max="13317" width="18.140625" customWidth="1"/>
    <col min="13318" max="13318" width="19.5703125" customWidth="1"/>
    <col min="13319" max="13319" width="16.42578125" customWidth="1"/>
    <col min="13320" max="13320" width="19" customWidth="1"/>
    <col min="13321" max="13321" width="15.28515625" customWidth="1"/>
    <col min="13322" max="13322" width="18.85546875" customWidth="1"/>
    <col min="13323" max="13323" width="13" customWidth="1"/>
    <col min="13324" max="13324" width="10.7109375" customWidth="1"/>
    <col min="13569" max="13569" width="44.85546875" customWidth="1"/>
    <col min="13570" max="13570" width="16.5703125" customWidth="1"/>
    <col min="13571" max="13571" width="19" customWidth="1"/>
    <col min="13572" max="13572" width="15.28515625" customWidth="1"/>
    <col min="13573" max="13573" width="18.140625" customWidth="1"/>
    <col min="13574" max="13574" width="19.5703125" customWidth="1"/>
    <col min="13575" max="13575" width="16.42578125" customWidth="1"/>
    <col min="13576" max="13576" width="19" customWidth="1"/>
    <col min="13577" max="13577" width="15.28515625" customWidth="1"/>
    <col min="13578" max="13578" width="18.85546875" customWidth="1"/>
    <col min="13579" max="13579" width="13" customWidth="1"/>
    <col min="13580" max="13580" width="10.7109375" customWidth="1"/>
    <col min="13825" max="13825" width="44.85546875" customWidth="1"/>
    <col min="13826" max="13826" width="16.5703125" customWidth="1"/>
    <col min="13827" max="13827" width="19" customWidth="1"/>
    <col min="13828" max="13828" width="15.28515625" customWidth="1"/>
    <col min="13829" max="13829" width="18.140625" customWidth="1"/>
    <col min="13830" max="13830" width="19.5703125" customWidth="1"/>
    <col min="13831" max="13831" width="16.42578125" customWidth="1"/>
    <col min="13832" max="13832" width="19" customWidth="1"/>
    <col min="13833" max="13833" width="15.28515625" customWidth="1"/>
    <col min="13834" max="13834" width="18.85546875" customWidth="1"/>
    <col min="13835" max="13835" width="13" customWidth="1"/>
    <col min="13836" max="13836" width="10.7109375" customWidth="1"/>
    <col min="14081" max="14081" width="44.85546875" customWidth="1"/>
    <col min="14082" max="14082" width="16.5703125" customWidth="1"/>
    <col min="14083" max="14083" width="19" customWidth="1"/>
    <col min="14084" max="14084" width="15.28515625" customWidth="1"/>
    <col min="14085" max="14085" width="18.140625" customWidth="1"/>
    <col min="14086" max="14086" width="19.5703125" customWidth="1"/>
    <col min="14087" max="14087" width="16.42578125" customWidth="1"/>
    <col min="14088" max="14088" width="19" customWidth="1"/>
    <col min="14089" max="14089" width="15.28515625" customWidth="1"/>
    <col min="14090" max="14090" width="18.85546875" customWidth="1"/>
    <col min="14091" max="14091" width="13" customWidth="1"/>
    <col min="14092" max="14092" width="10.7109375" customWidth="1"/>
    <col min="14337" max="14337" width="44.85546875" customWidth="1"/>
    <col min="14338" max="14338" width="16.5703125" customWidth="1"/>
    <col min="14339" max="14339" width="19" customWidth="1"/>
    <col min="14340" max="14340" width="15.28515625" customWidth="1"/>
    <col min="14341" max="14341" width="18.140625" customWidth="1"/>
    <col min="14342" max="14342" width="19.5703125" customWidth="1"/>
    <col min="14343" max="14343" width="16.42578125" customWidth="1"/>
    <col min="14344" max="14344" width="19" customWidth="1"/>
    <col min="14345" max="14345" width="15.28515625" customWidth="1"/>
    <col min="14346" max="14346" width="18.85546875" customWidth="1"/>
    <col min="14347" max="14347" width="13" customWidth="1"/>
    <col min="14348" max="14348" width="10.7109375" customWidth="1"/>
    <col min="14593" max="14593" width="44.85546875" customWidth="1"/>
    <col min="14594" max="14594" width="16.5703125" customWidth="1"/>
    <col min="14595" max="14595" width="19" customWidth="1"/>
    <col min="14596" max="14596" width="15.28515625" customWidth="1"/>
    <col min="14597" max="14597" width="18.140625" customWidth="1"/>
    <col min="14598" max="14598" width="19.5703125" customWidth="1"/>
    <col min="14599" max="14599" width="16.42578125" customWidth="1"/>
    <col min="14600" max="14600" width="19" customWidth="1"/>
    <col min="14601" max="14601" width="15.28515625" customWidth="1"/>
    <col min="14602" max="14602" width="18.85546875" customWidth="1"/>
    <col min="14603" max="14603" width="13" customWidth="1"/>
    <col min="14604" max="14604" width="10.7109375" customWidth="1"/>
    <col min="14849" max="14849" width="44.85546875" customWidth="1"/>
    <col min="14850" max="14850" width="16.5703125" customWidth="1"/>
    <col min="14851" max="14851" width="19" customWidth="1"/>
    <col min="14852" max="14852" width="15.28515625" customWidth="1"/>
    <col min="14853" max="14853" width="18.140625" customWidth="1"/>
    <col min="14854" max="14854" width="19.5703125" customWidth="1"/>
    <col min="14855" max="14855" width="16.42578125" customWidth="1"/>
    <col min="14856" max="14856" width="19" customWidth="1"/>
    <col min="14857" max="14857" width="15.28515625" customWidth="1"/>
    <col min="14858" max="14858" width="18.85546875" customWidth="1"/>
    <col min="14859" max="14859" width="13" customWidth="1"/>
    <col min="14860" max="14860" width="10.7109375" customWidth="1"/>
    <col min="15105" max="15105" width="44.85546875" customWidth="1"/>
    <col min="15106" max="15106" width="16.5703125" customWidth="1"/>
    <col min="15107" max="15107" width="19" customWidth="1"/>
    <col min="15108" max="15108" width="15.28515625" customWidth="1"/>
    <col min="15109" max="15109" width="18.140625" customWidth="1"/>
    <col min="15110" max="15110" width="19.5703125" customWidth="1"/>
    <col min="15111" max="15111" width="16.42578125" customWidth="1"/>
    <col min="15112" max="15112" width="19" customWidth="1"/>
    <col min="15113" max="15113" width="15.28515625" customWidth="1"/>
    <col min="15114" max="15114" width="18.85546875" customWidth="1"/>
    <col min="15115" max="15115" width="13" customWidth="1"/>
    <col min="15116" max="15116" width="10.7109375" customWidth="1"/>
    <col min="15361" max="15361" width="44.85546875" customWidth="1"/>
    <col min="15362" max="15362" width="16.5703125" customWidth="1"/>
    <col min="15363" max="15363" width="19" customWidth="1"/>
    <col min="15364" max="15364" width="15.28515625" customWidth="1"/>
    <col min="15365" max="15365" width="18.140625" customWidth="1"/>
    <col min="15366" max="15366" width="19.5703125" customWidth="1"/>
    <col min="15367" max="15367" width="16.42578125" customWidth="1"/>
    <col min="15368" max="15368" width="19" customWidth="1"/>
    <col min="15369" max="15369" width="15.28515625" customWidth="1"/>
    <col min="15370" max="15370" width="18.85546875" customWidth="1"/>
    <col min="15371" max="15371" width="13" customWidth="1"/>
    <col min="15372" max="15372" width="10.7109375" customWidth="1"/>
    <col min="15617" max="15617" width="44.85546875" customWidth="1"/>
    <col min="15618" max="15618" width="16.5703125" customWidth="1"/>
    <col min="15619" max="15619" width="19" customWidth="1"/>
    <col min="15620" max="15620" width="15.28515625" customWidth="1"/>
    <col min="15621" max="15621" width="18.140625" customWidth="1"/>
    <col min="15622" max="15622" width="19.5703125" customWidth="1"/>
    <col min="15623" max="15623" width="16.42578125" customWidth="1"/>
    <col min="15624" max="15624" width="19" customWidth="1"/>
    <col min="15625" max="15625" width="15.28515625" customWidth="1"/>
    <col min="15626" max="15626" width="18.85546875" customWidth="1"/>
    <col min="15627" max="15627" width="13" customWidth="1"/>
    <col min="15628" max="15628" width="10.7109375" customWidth="1"/>
    <col min="15873" max="15873" width="44.85546875" customWidth="1"/>
    <col min="15874" max="15874" width="16.5703125" customWidth="1"/>
    <col min="15875" max="15875" width="19" customWidth="1"/>
    <col min="15876" max="15876" width="15.28515625" customWidth="1"/>
    <col min="15877" max="15877" width="18.140625" customWidth="1"/>
    <col min="15878" max="15878" width="19.5703125" customWidth="1"/>
    <col min="15879" max="15879" width="16.42578125" customWidth="1"/>
    <col min="15880" max="15880" width="19" customWidth="1"/>
    <col min="15881" max="15881" width="15.28515625" customWidth="1"/>
    <col min="15882" max="15882" width="18.85546875" customWidth="1"/>
    <col min="15883" max="15883" width="13" customWidth="1"/>
    <col min="15884" max="15884" width="10.7109375" customWidth="1"/>
    <col min="16129" max="16129" width="44.85546875" customWidth="1"/>
    <col min="16130" max="16130" width="16.5703125" customWidth="1"/>
    <col min="16131" max="16131" width="19" customWidth="1"/>
    <col min="16132" max="16132" width="15.28515625" customWidth="1"/>
    <col min="16133" max="16133" width="18.140625" customWidth="1"/>
    <col min="16134" max="16134" width="19.5703125" customWidth="1"/>
    <col min="16135" max="16135" width="16.42578125" customWidth="1"/>
    <col min="16136" max="16136" width="19" customWidth="1"/>
    <col min="16137" max="16137" width="15.28515625" customWidth="1"/>
    <col min="16138" max="16138" width="18.85546875" customWidth="1"/>
    <col min="16139" max="16139" width="13" customWidth="1"/>
    <col min="16140" max="16140" width="10.7109375" customWidth="1"/>
  </cols>
  <sheetData>
    <row r="2" spans="1:20" x14ac:dyDescent="0.25">
      <c r="A2" s="41" t="s">
        <v>134</v>
      </c>
      <c r="B2" s="42"/>
      <c r="C2" s="42"/>
      <c r="D2" s="42"/>
    </row>
    <row r="3" spans="1:20" x14ac:dyDescent="0.25">
      <c r="A3" s="41"/>
      <c r="B3" s="42"/>
      <c r="C3" s="42"/>
      <c r="D3" s="42"/>
    </row>
    <row r="4" spans="1:20" ht="15.75" thickBot="1" x14ac:dyDescent="0.3">
      <c r="A4" s="136" t="s">
        <v>83</v>
      </c>
      <c r="B4" s="137"/>
      <c r="C4" s="137"/>
      <c r="D4" s="137"/>
    </row>
    <row r="5" spans="1:20" ht="40.5" customHeight="1" thickBot="1" x14ac:dyDescent="0.3">
      <c r="A5" s="2" t="s">
        <v>1</v>
      </c>
      <c r="B5" s="138"/>
      <c r="C5" s="139" t="s">
        <v>84</v>
      </c>
      <c r="D5" s="140" t="s">
        <v>2</v>
      </c>
    </row>
    <row r="6" spans="1:20" x14ac:dyDescent="0.25">
      <c r="A6" s="3" t="s">
        <v>85</v>
      </c>
      <c r="B6" s="4"/>
      <c r="C6" s="4">
        <v>10867.6</v>
      </c>
      <c r="D6" s="141">
        <v>274</v>
      </c>
    </row>
    <row r="7" spans="1:20" x14ac:dyDescent="0.25">
      <c r="A7" s="5" t="s">
        <v>86</v>
      </c>
      <c r="B7" s="6"/>
      <c r="C7" s="6"/>
      <c r="D7" s="142"/>
    </row>
    <row r="8" spans="1:20" ht="15.75" thickBot="1" x14ac:dyDescent="0.3">
      <c r="A8" s="7" t="s">
        <v>87</v>
      </c>
      <c r="B8" s="8"/>
      <c r="C8" s="8">
        <f>C6+C7</f>
        <v>10867.6</v>
      </c>
      <c r="D8" s="143">
        <f>D6</f>
        <v>274</v>
      </c>
    </row>
    <row r="9" spans="1:20" ht="15.75" thickBot="1" x14ac:dyDescent="0.3">
      <c r="A9" s="10"/>
      <c r="B9" s="11"/>
      <c r="C9" s="11"/>
      <c r="D9" s="144"/>
    </row>
    <row r="10" spans="1:20" ht="15.75" thickBot="1" x14ac:dyDescent="0.3">
      <c r="A10" s="145" t="s">
        <v>135</v>
      </c>
      <c r="B10" s="146"/>
      <c r="C10" s="146"/>
      <c r="D10" s="147" t="s">
        <v>88</v>
      </c>
    </row>
    <row r="11" spans="1:20" ht="27" customHeight="1" x14ac:dyDescent="0.25">
      <c r="A11" s="228" t="s">
        <v>89</v>
      </c>
      <c r="B11" s="229"/>
      <c r="C11" s="229"/>
      <c r="D11" s="148">
        <f>D12+D13+D14</f>
        <v>11.61</v>
      </c>
    </row>
    <row r="12" spans="1:20" x14ac:dyDescent="0.25">
      <c r="A12" s="149" t="s">
        <v>90</v>
      </c>
      <c r="B12" s="11"/>
      <c r="C12" s="11"/>
      <c r="D12" s="150">
        <v>2.9</v>
      </c>
    </row>
    <row r="13" spans="1:20" x14ac:dyDescent="0.25">
      <c r="A13" s="149" t="s">
        <v>136</v>
      </c>
      <c r="B13" s="11"/>
      <c r="C13" s="11"/>
      <c r="D13" s="150">
        <v>1.43</v>
      </c>
    </row>
    <row r="14" spans="1:20" x14ac:dyDescent="0.25">
      <c r="A14" s="149" t="s">
        <v>91</v>
      </c>
      <c r="B14" s="11"/>
      <c r="C14" s="11"/>
      <c r="D14" s="150">
        <v>7.28</v>
      </c>
    </row>
    <row r="15" spans="1:20" ht="15.75" thickBot="1" x14ac:dyDescent="0.3">
      <c r="A15" s="151" t="s">
        <v>92</v>
      </c>
      <c r="B15" s="152"/>
      <c r="C15" s="152"/>
      <c r="D15" s="153">
        <v>0.56000000000000005</v>
      </c>
    </row>
    <row r="16" spans="1:20" x14ac:dyDescent="0.25">
      <c r="A16" s="154"/>
      <c r="B16" s="14"/>
      <c r="C16" s="14"/>
      <c r="D16" s="14"/>
      <c r="M16" s="13"/>
      <c r="N16" s="13"/>
      <c r="O16" s="13"/>
      <c r="P16" s="13"/>
      <c r="Q16" s="13"/>
      <c r="R16" s="13"/>
      <c r="S16" s="13"/>
      <c r="T16" s="13"/>
    </row>
    <row r="17" spans="1:10" x14ac:dyDescent="0.25">
      <c r="A17" s="37"/>
      <c r="B17" s="155"/>
      <c r="C17" s="24"/>
      <c r="D17" s="24"/>
    </row>
    <row r="18" spans="1:10" ht="15.75" thickBot="1" x14ac:dyDescent="0.3">
      <c r="A18" s="156" t="s">
        <v>93</v>
      </c>
      <c r="B18" s="157"/>
      <c r="C18" s="24"/>
      <c r="D18" s="24"/>
    </row>
    <row r="19" spans="1:10" ht="15.75" thickBot="1" x14ac:dyDescent="0.3">
      <c r="A19" s="21" t="s">
        <v>94</v>
      </c>
      <c r="B19" s="158" t="s">
        <v>24</v>
      </c>
      <c r="C19" s="22" t="s">
        <v>95</v>
      </c>
      <c r="D19" s="22" t="s">
        <v>96</v>
      </c>
    </row>
    <row r="20" spans="1:10" x14ac:dyDescent="0.25">
      <c r="A20" s="159"/>
      <c r="B20" s="160"/>
      <c r="C20" s="161"/>
      <c r="D20" s="161"/>
    </row>
    <row r="21" spans="1:10" x14ac:dyDescent="0.25">
      <c r="A21" s="25" t="s">
        <v>97</v>
      </c>
      <c r="B21" s="162">
        <f>B22+B23+B24</f>
        <v>0</v>
      </c>
      <c r="C21" s="162">
        <f>C22+C23+C24</f>
        <v>0</v>
      </c>
      <c r="D21" s="19">
        <f>B21-C21</f>
        <v>0</v>
      </c>
    </row>
    <row r="22" spans="1:10" x14ac:dyDescent="0.25">
      <c r="A22" s="163" t="s">
        <v>98</v>
      </c>
      <c r="B22" s="16"/>
      <c r="C22" s="16"/>
      <c r="D22" s="19">
        <f>B22-C22</f>
        <v>0</v>
      </c>
    </row>
    <row r="23" spans="1:10" x14ac:dyDescent="0.25">
      <c r="A23" s="163" t="s">
        <v>99</v>
      </c>
      <c r="B23" s="16"/>
      <c r="C23" s="16"/>
      <c r="D23" s="19">
        <f>B23-C23</f>
        <v>0</v>
      </c>
    </row>
    <row r="24" spans="1:10" x14ac:dyDescent="0.25">
      <c r="A24" s="163" t="s">
        <v>100</v>
      </c>
      <c r="B24" s="16"/>
      <c r="C24" s="17"/>
      <c r="D24" s="19">
        <f>B24-C24</f>
        <v>0</v>
      </c>
    </row>
    <row r="25" spans="1:10" ht="15.75" thickBot="1" x14ac:dyDescent="0.3">
      <c r="A25" s="25" t="s">
        <v>101</v>
      </c>
      <c r="B25" s="18">
        <f>B26+B36+B37</f>
        <v>1333896.9130166043</v>
      </c>
      <c r="C25" s="18">
        <f>C26+C36+C37</f>
        <v>0</v>
      </c>
      <c r="D25" s="18">
        <f>D26+D36+D37</f>
        <v>1333896.9130166043</v>
      </c>
    </row>
    <row r="26" spans="1:10" ht="16.5" thickBot="1" x14ac:dyDescent="0.3">
      <c r="A26" s="25" t="s">
        <v>102</v>
      </c>
      <c r="B26" s="18">
        <f>B27+B28+B29+B31+B32+B33+B30+B34+B35</f>
        <v>1148911.2030166043</v>
      </c>
      <c r="C26" s="18">
        <f>C27+C28+C29+C30+C31+C32+C33+C34</f>
        <v>0</v>
      </c>
      <c r="D26" s="19">
        <f>B26-C26</f>
        <v>1148911.2030166043</v>
      </c>
      <c r="F26" s="230">
        <v>2012</v>
      </c>
      <c r="G26" s="231"/>
    </row>
    <row r="27" spans="1:10" x14ac:dyDescent="0.25">
      <c r="A27" s="163" t="s">
        <v>103</v>
      </c>
      <c r="B27" s="16">
        <f>D63</f>
        <v>53716.54</v>
      </c>
      <c r="C27" s="17"/>
      <c r="D27" s="17">
        <f>B27-C27</f>
        <v>53716.54</v>
      </c>
      <c r="F27" s="164"/>
      <c r="G27" s="165"/>
      <c r="H27" s="166"/>
    </row>
    <row r="28" spans="1:10" x14ac:dyDescent="0.25">
      <c r="A28" s="163" t="s">
        <v>104</v>
      </c>
      <c r="B28" s="16">
        <f>D66</f>
        <v>38995.32</v>
      </c>
      <c r="C28" s="16"/>
      <c r="D28" s="17">
        <f t="shared" ref="D28:D37" si="0">B28-C28</f>
        <v>38995.32</v>
      </c>
      <c r="F28" s="167" t="s">
        <v>105</v>
      </c>
      <c r="G28" s="168">
        <v>5258126.92</v>
      </c>
      <c r="H28" s="169">
        <f>G28/G34*C8</f>
        <v>410754.55050567264</v>
      </c>
    </row>
    <row r="29" spans="1:10" x14ac:dyDescent="0.25">
      <c r="A29" s="163" t="s">
        <v>106</v>
      </c>
      <c r="B29" s="16">
        <f>D67</f>
        <v>61179</v>
      </c>
      <c r="C29" s="17"/>
      <c r="D29" s="17">
        <f t="shared" si="0"/>
        <v>61179</v>
      </c>
      <c r="F29" s="167" t="s">
        <v>107</v>
      </c>
      <c r="G29" s="168">
        <v>1017296.41</v>
      </c>
      <c r="H29" s="169">
        <f>G29/G34*C8</f>
        <v>79469.198058190741</v>
      </c>
    </row>
    <row r="30" spans="1:10" x14ac:dyDescent="0.25">
      <c r="A30" s="163" t="s">
        <v>108</v>
      </c>
      <c r="B30" s="16"/>
      <c r="C30" s="16"/>
      <c r="D30" s="17">
        <f t="shared" si="0"/>
        <v>0</v>
      </c>
      <c r="F30" s="167" t="s">
        <v>109</v>
      </c>
      <c r="G30" s="168">
        <v>174824</v>
      </c>
      <c r="H30" s="169">
        <f>G30/G34*C8</f>
        <v>13656.907608004965</v>
      </c>
    </row>
    <row r="31" spans="1:10" x14ac:dyDescent="0.25">
      <c r="A31" s="170" t="s">
        <v>110</v>
      </c>
      <c r="B31" s="17">
        <f>D68</f>
        <v>476.14</v>
      </c>
      <c r="C31" s="17"/>
      <c r="D31" s="17">
        <f t="shared" si="0"/>
        <v>476.14</v>
      </c>
      <c r="F31" s="167" t="s">
        <v>34</v>
      </c>
      <c r="G31" s="168">
        <v>206457.71</v>
      </c>
      <c r="H31" s="169">
        <f>G31/G34*C8</f>
        <v>16128.070919497797</v>
      </c>
      <c r="I31" s="41"/>
      <c r="J31" s="41"/>
    </row>
    <row r="32" spans="1:10" x14ac:dyDescent="0.25">
      <c r="A32" s="163" t="s">
        <v>111</v>
      </c>
      <c r="B32" s="17">
        <f>H28+H29</f>
        <v>490223.7485638634</v>
      </c>
      <c r="C32" s="17"/>
      <c r="D32" s="17">
        <f t="shared" si="0"/>
        <v>490223.7485638634</v>
      </c>
      <c r="F32" s="171" t="s">
        <v>112</v>
      </c>
      <c r="G32" s="168">
        <v>7707</v>
      </c>
      <c r="H32" s="169">
        <f>G32/G34*C8</f>
        <v>602.05570708194682</v>
      </c>
      <c r="I32" s="41"/>
      <c r="J32" s="41"/>
    </row>
    <row r="33" spans="1:10" x14ac:dyDescent="0.25">
      <c r="A33" s="163" t="s">
        <v>113</v>
      </c>
      <c r="B33" s="17">
        <f>D70+H33-H41</f>
        <v>488192.38353324315</v>
      </c>
      <c r="C33" s="17"/>
      <c r="D33" s="17">
        <f t="shared" si="0"/>
        <v>488192.38353324315</v>
      </c>
      <c r="F33" s="171" t="s">
        <v>114</v>
      </c>
      <c r="G33" s="168">
        <v>7051218.7699999996</v>
      </c>
      <c r="H33" s="169">
        <f>G33/G34*C8</f>
        <v>550827.3650398138</v>
      </c>
    </row>
    <row r="34" spans="1:10" x14ac:dyDescent="0.25">
      <c r="A34" s="163" t="s">
        <v>115</v>
      </c>
      <c r="B34" s="17">
        <f>H31</f>
        <v>16128.070919497797</v>
      </c>
      <c r="C34" s="17"/>
      <c r="D34" s="17">
        <f t="shared" si="0"/>
        <v>16128.070919497797</v>
      </c>
      <c r="F34" s="172" t="s">
        <v>116</v>
      </c>
      <c r="G34" s="173">
        <v>139117.68</v>
      </c>
      <c r="H34" s="169"/>
    </row>
    <row r="35" spans="1:10" ht="15.75" thickBot="1" x14ac:dyDescent="0.3">
      <c r="A35" s="163" t="s">
        <v>117</v>
      </c>
      <c r="B35" s="17"/>
      <c r="C35" s="17"/>
      <c r="D35" s="17"/>
      <c r="F35" s="174"/>
      <c r="G35" s="175">
        <f>G32*0.6559</f>
        <v>5055.0213000000003</v>
      </c>
      <c r="H35" s="176"/>
    </row>
    <row r="36" spans="1:10" x14ac:dyDescent="0.25">
      <c r="A36" s="25" t="s">
        <v>49</v>
      </c>
      <c r="B36" s="17">
        <f>D69</f>
        <v>49919.71</v>
      </c>
      <c r="C36" s="17"/>
      <c r="D36" s="17">
        <f t="shared" si="0"/>
        <v>49919.71</v>
      </c>
      <c r="F36" s="177"/>
      <c r="G36" s="166"/>
      <c r="H36" s="41"/>
    </row>
    <row r="37" spans="1:10" x14ac:dyDescent="0.25">
      <c r="A37" s="25" t="s">
        <v>118</v>
      </c>
      <c r="B37" s="17">
        <f>D71+D64</f>
        <v>135066</v>
      </c>
      <c r="C37" s="17"/>
      <c r="D37" s="17">
        <f t="shared" si="0"/>
        <v>135066</v>
      </c>
      <c r="E37" s="1"/>
    </row>
    <row r="38" spans="1:10" ht="15.75" thickBot="1" x14ac:dyDescent="0.3">
      <c r="A38" s="178" t="s">
        <v>119</v>
      </c>
      <c r="B38" s="179">
        <f>H41</f>
        <v>63234.98150657065</v>
      </c>
      <c r="C38" s="179"/>
      <c r="D38" s="179"/>
      <c r="F38" t="s">
        <v>120</v>
      </c>
    </row>
    <row r="39" spans="1:10" ht="15.75" thickBot="1" x14ac:dyDescent="0.3">
      <c r="A39" s="180" t="s">
        <v>121</v>
      </c>
      <c r="B39" s="181">
        <f>B21-B25</f>
        <v>-1333896.9130166043</v>
      </c>
      <c r="C39" s="181">
        <f>C21-C25</f>
        <v>0</v>
      </c>
      <c r="D39" s="181">
        <f>D21-D25</f>
        <v>-1333896.9130166043</v>
      </c>
      <c r="E39" s="1"/>
      <c r="F39" s="1">
        <f>B37+B26</f>
        <v>1283977.2030166043</v>
      </c>
      <c r="G39">
        <v>100</v>
      </c>
    </row>
    <row r="40" spans="1:10" x14ac:dyDescent="0.25">
      <c r="A40" s="29" t="s">
        <v>122</v>
      </c>
      <c r="B40" s="182">
        <f>B22-B26</f>
        <v>-1148911.2030166043</v>
      </c>
      <c r="C40" s="182">
        <f>C22-C26</f>
        <v>0</v>
      </c>
      <c r="D40" s="15"/>
      <c r="E40" s="1"/>
      <c r="F40" s="1" t="str">
        <f>A26</f>
        <v>2.1.Содержание общего имущества, руб., в том числе:</v>
      </c>
      <c r="G40" s="23">
        <f>B26*G39/F39</f>
        <v>89.480654354090333</v>
      </c>
      <c r="H40" s="23">
        <f>H33*0.8852</f>
        <v>487592.38353324315</v>
      </c>
    </row>
    <row r="41" spans="1:10" x14ac:dyDescent="0.25">
      <c r="A41" s="25" t="s">
        <v>123</v>
      </c>
      <c r="B41" s="17">
        <f>B23-B36</f>
        <v>-49919.71</v>
      </c>
      <c r="C41" s="17">
        <f>C23-C36</f>
        <v>0</v>
      </c>
      <c r="D41" s="17"/>
      <c r="F41" s="1" t="str">
        <f>A36</f>
        <v>3.Обслуживание приборов учета</v>
      </c>
      <c r="G41" s="23">
        <f>G39-G40</f>
        <v>10.519345645909667</v>
      </c>
      <c r="H41" s="23">
        <f>H33-H40</f>
        <v>63234.98150657065</v>
      </c>
    </row>
    <row r="42" spans="1:10" ht="15.75" thickBot="1" x14ac:dyDescent="0.3">
      <c r="A42" s="25" t="s">
        <v>124</v>
      </c>
      <c r="B42" s="19">
        <f>B24-B37</f>
        <v>-135066</v>
      </c>
      <c r="C42" s="19">
        <f>C24-C37</f>
        <v>0</v>
      </c>
      <c r="D42" s="17"/>
    </row>
    <row r="43" spans="1:10" ht="15.75" thickBot="1" x14ac:dyDescent="0.3">
      <c r="A43" s="180" t="s">
        <v>125</v>
      </c>
      <c r="B43" s="181"/>
      <c r="C43" s="183"/>
      <c r="D43" s="183"/>
    </row>
    <row r="44" spans="1:10" x14ac:dyDescent="0.25">
      <c r="A44" s="184" t="s">
        <v>126</v>
      </c>
      <c r="B44" s="185">
        <f>B40/B26</f>
        <v>-1</v>
      </c>
      <c r="C44" s="185" t="e">
        <f>C40/C26</f>
        <v>#DIV/0!</v>
      </c>
      <c r="D44" s="130"/>
    </row>
    <row r="45" spans="1:10" x14ac:dyDescent="0.25">
      <c r="A45" s="25" t="s">
        <v>127</v>
      </c>
      <c r="B45" s="186">
        <f>B41/B36</f>
        <v>-1</v>
      </c>
      <c r="C45" s="186" t="e">
        <f>C41/C36</f>
        <v>#DIV/0!</v>
      </c>
      <c r="D45" s="17"/>
    </row>
    <row r="46" spans="1:10" ht="15.75" thickBot="1" x14ac:dyDescent="0.3">
      <c r="A46" s="187" t="s">
        <v>128</v>
      </c>
      <c r="B46" s="186">
        <f>B42/B37</f>
        <v>-1</v>
      </c>
      <c r="C46" s="186" t="e">
        <f>C42/C37</f>
        <v>#DIV/0!</v>
      </c>
      <c r="D46" s="17"/>
      <c r="G46" s="13"/>
      <c r="H46" s="13"/>
      <c r="I46" s="13"/>
      <c r="J46" s="13"/>
    </row>
    <row r="47" spans="1:10" ht="15.75" hidden="1" thickBot="1" x14ac:dyDescent="0.3">
      <c r="A47" s="187"/>
      <c r="B47" s="188"/>
      <c r="C47" s="20"/>
      <c r="D47" s="20"/>
      <c r="G47" s="10"/>
      <c r="H47" s="10"/>
      <c r="I47" s="10"/>
      <c r="J47" s="10"/>
    </row>
    <row r="48" spans="1:10" ht="15.75" thickBot="1" x14ac:dyDescent="0.3">
      <c r="A48" s="180" t="s">
        <v>129</v>
      </c>
      <c r="B48" s="189"/>
      <c r="C48" s="181"/>
      <c r="D48" s="181"/>
      <c r="G48" s="13"/>
      <c r="H48" s="13"/>
      <c r="I48" s="13"/>
      <c r="J48" s="10"/>
    </row>
    <row r="49" spans="1:10" x14ac:dyDescent="0.25">
      <c r="A49" s="29" t="s">
        <v>130</v>
      </c>
      <c r="B49" s="4">
        <f>B26/C6/7</f>
        <v>15.102706380388943</v>
      </c>
      <c r="C49" s="4">
        <f>(C26+C40)/C8/7</f>
        <v>0</v>
      </c>
      <c r="D49" s="182"/>
      <c r="G49" s="13"/>
      <c r="H49" s="13"/>
      <c r="I49" s="13"/>
      <c r="J49" s="13"/>
    </row>
    <row r="50" spans="1:10" x14ac:dyDescent="0.25">
      <c r="A50" s="25" t="s">
        <v>131</v>
      </c>
      <c r="B50" s="6">
        <f>B36/C8/7</f>
        <v>0.65620625923452669</v>
      </c>
      <c r="C50" s="19">
        <f>(C36+C41)/C8/7</f>
        <v>0</v>
      </c>
      <c r="D50" s="19"/>
      <c r="G50" s="10"/>
      <c r="H50" s="10"/>
      <c r="I50" s="10"/>
      <c r="J50" s="10"/>
    </row>
    <row r="51" spans="1:10" ht="15.75" thickBot="1" x14ac:dyDescent="0.3">
      <c r="A51" s="34" t="s">
        <v>132</v>
      </c>
      <c r="B51" s="8">
        <f>(B37)/C8/7</f>
        <v>1.7754741485832066</v>
      </c>
      <c r="C51" s="190">
        <f>(C37+C42)/C8/7</f>
        <v>0</v>
      </c>
      <c r="D51" s="190"/>
      <c r="G51" s="10"/>
      <c r="H51" s="10"/>
      <c r="I51" s="10"/>
      <c r="J51" s="10"/>
    </row>
    <row r="52" spans="1:10" x14ac:dyDescent="0.25">
      <c r="A52" s="40"/>
      <c r="B52" s="191"/>
      <c r="C52" s="24"/>
      <c r="D52" s="24"/>
      <c r="G52" s="10"/>
      <c r="H52" s="10"/>
      <c r="I52" s="10"/>
      <c r="J52" s="10"/>
    </row>
    <row r="53" spans="1:10" x14ac:dyDescent="0.25">
      <c r="A53" s="40"/>
      <c r="B53" s="191"/>
      <c r="C53" s="24"/>
      <c r="D53" s="24"/>
      <c r="G53" s="10"/>
      <c r="H53" s="10"/>
      <c r="I53" s="10"/>
      <c r="J53" s="10"/>
    </row>
    <row r="54" spans="1:10" x14ac:dyDescent="0.25">
      <c r="A54" s="40"/>
      <c r="B54" s="191"/>
      <c r="C54" s="24"/>
      <c r="D54" s="24"/>
      <c r="G54" s="10"/>
      <c r="H54" s="10"/>
      <c r="I54" s="10"/>
      <c r="J54" s="10"/>
    </row>
    <row r="55" spans="1:10" x14ac:dyDescent="0.25">
      <c r="A55" s="40"/>
      <c r="B55" s="191"/>
      <c r="C55" s="24"/>
      <c r="D55" s="24"/>
      <c r="G55" s="10"/>
      <c r="H55" s="10"/>
      <c r="I55" s="10"/>
      <c r="J55" s="10"/>
    </row>
    <row r="56" spans="1:10" x14ac:dyDescent="0.25">
      <c r="A56" s="37"/>
      <c r="B56" s="42"/>
      <c r="C56" s="24"/>
      <c r="D56" s="24"/>
      <c r="G56" s="10"/>
      <c r="H56" s="10"/>
      <c r="I56" s="10"/>
      <c r="J56" s="10"/>
    </row>
    <row r="57" spans="1:10" x14ac:dyDescent="0.25">
      <c r="A57" s="37"/>
      <c r="B57" s="14"/>
      <c r="C57" s="192"/>
      <c r="D57" s="193"/>
    </row>
    <row r="58" spans="1:10" x14ac:dyDescent="0.25">
      <c r="A58" s="10" t="s">
        <v>133</v>
      </c>
      <c r="B58" s="11"/>
      <c r="C58" s="194"/>
      <c r="D58" s="24" t="s">
        <v>57</v>
      </c>
    </row>
    <row r="59" spans="1:10" x14ac:dyDescent="0.25">
      <c r="A59" s="10"/>
      <c r="B59" s="11"/>
      <c r="C59" s="194"/>
      <c r="D59" s="195"/>
    </row>
    <row r="60" spans="1:10" x14ac:dyDescent="0.25">
      <c r="A60" s="13"/>
      <c r="B60" s="14"/>
      <c r="C60" s="192"/>
      <c r="D60" s="193"/>
    </row>
    <row r="61" spans="1:10" x14ac:dyDescent="0.25">
      <c r="A61" s="196" t="s">
        <v>137</v>
      </c>
      <c r="B61" s="197"/>
      <c r="C61" s="197"/>
      <c r="D61" s="198">
        <v>362827.76</v>
      </c>
      <c r="E61" s="198">
        <v>362827.76</v>
      </c>
    </row>
    <row r="62" spans="1:10" x14ac:dyDescent="0.25">
      <c r="A62" s="203" t="s">
        <v>138</v>
      </c>
      <c r="B62" s="200"/>
      <c r="C62" s="200"/>
      <c r="D62" s="200"/>
      <c r="E62" s="201">
        <v>362827.76</v>
      </c>
    </row>
    <row r="63" spans="1:10" x14ac:dyDescent="0.25">
      <c r="A63" s="203" t="s">
        <v>140</v>
      </c>
      <c r="B63" s="200"/>
      <c r="C63" s="200"/>
      <c r="D63" s="201">
        <v>53716.54</v>
      </c>
      <c r="E63" s="200"/>
    </row>
    <row r="64" spans="1:10" x14ac:dyDescent="0.25">
      <c r="A64" s="203" t="s">
        <v>145</v>
      </c>
      <c r="B64" s="200"/>
      <c r="C64" s="200"/>
      <c r="D64" s="201">
        <v>50000</v>
      </c>
      <c r="E64" s="200"/>
    </row>
    <row r="65" spans="1:5" ht="24" x14ac:dyDescent="0.25">
      <c r="A65" s="203" t="s">
        <v>146</v>
      </c>
      <c r="B65" s="200"/>
      <c r="C65" s="200"/>
      <c r="D65" s="201">
        <v>2561</v>
      </c>
      <c r="E65" s="200"/>
    </row>
    <row r="66" spans="1:5" x14ac:dyDescent="0.25">
      <c r="A66" s="203" t="s">
        <v>141</v>
      </c>
      <c r="B66" s="200"/>
      <c r="C66" s="200"/>
      <c r="D66" s="201">
        <v>38995.32</v>
      </c>
      <c r="E66" s="200"/>
    </row>
    <row r="67" spans="1:5" ht="24" x14ac:dyDescent="0.25">
      <c r="A67" s="203" t="s">
        <v>142</v>
      </c>
      <c r="B67" s="200"/>
      <c r="C67" s="200"/>
      <c r="D67" s="201">
        <v>61179</v>
      </c>
      <c r="E67" s="200"/>
    </row>
    <row r="68" spans="1:5" x14ac:dyDescent="0.25">
      <c r="A68" s="203" t="s">
        <v>143</v>
      </c>
      <c r="B68" s="200"/>
      <c r="C68" s="200"/>
      <c r="D68" s="202">
        <v>476.14</v>
      </c>
      <c r="E68" s="200"/>
    </row>
    <row r="69" spans="1:5" ht="24" x14ac:dyDescent="0.25">
      <c r="A69" s="203" t="s">
        <v>139</v>
      </c>
      <c r="B69" s="200"/>
      <c r="C69" s="200"/>
      <c r="D69" s="201">
        <v>49919.71</v>
      </c>
      <c r="E69" s="200"/>
    </row>
    <row r="70" spans="1:5" x14ac:dyDescent="0.25">
      <c r="A70" s="203" t="s">
        <v>144</v>
      </c>
      <c r="B70" s="200"/>
      <c r="C70" s="200"/>
      <c r="D70" s="202">
        <v>600</v>
      </c>
      <c r="E70" s="200"/>
    </row>
    <row r="71" spans="1:5" ht="24" x14ac:dyDescent="0.25">
      <c r="A71" s="203" t="s">
        <v>147</v>
      </c>
      <c r="B71" s="200"/>
      <c r="C71" s="200"/>
      <c r="D71" s="201">
        <v>85066</v>
      </c>
      <c r="E71" s="200"/>
    </row>
    <row r="72" spans="1:5" ht="15" customHeight="1" x14ac:dyDescent="0.25">
      <c r="A72" s="203" t="s">
        <v>148</v>
      </c>
      <c r="B72" s="200"/>
      <c r="C72" s="200"/>
      <c r="D72" s="201">
        <v>6908.05</v>
      </c>
      <c r="E72" s="200"/>
    </row>
    <row r="73" spans="1:5" ht="15" customHeight="1" x14ac:dyDescent="0.25">
      <c r="A73" s="203" t="s">
        <v>149</v>
      </c>
      <c r="B73" s="200"/>
      <c r="C73" s="200"/>
      <c r="D73" s="201">
        <v>13406</v>
      </c>
      <c r="E73" s="200"/>
    </row>
    <row r="74" spans="1:5" ht="15" customHeight="1" x14ac:dyDescent="0.25">
      <c r="A74" s="199"/>
      <c r="B74" s="200"/>
      <c r="C74" s="200"/>
      <c r="D74" s="201"/>
      <c r="E74" s="200"/>
    </row>
    <row r="75" spans="1:5" x14ac:dyDescent="0.25">
      <c r="A75" s="199"/>
      <c r="B75" s="200"/>
      <c r="C75" s="200"/>
      <c r="D75" s="201"/>
      <c r="E75" s="200"/>
    </row>
    <row r="76" spans="1:5" x14ac:dyDescent="0.25">
      <c r="A76" s="199"/>
      <c r="B76" s="200"/>
      <c r="C76" s="200"/>
      <c r="D76" s="201"/>
      <c r="E76" s="200"/>
    </row>
    <row r="77" spans="1:5" x14ac:dyDescent="0.25">
      <c r="A77" s="199"/>
      <c r="B77" s="200"/>
      <c r="C77" s="200"/>
      <c r="D77" s="201"/>
      <c r="E77" s="200"/>
    </row>
    <row r="78" spans="1:5" x14ac:dyDescent="0.25">
      <c r="A78" s="199"/>
      <c r="B78" s="200"/>
      <c r="C78" s="200"/>
      <c r="D78" s="201"/>
      <c r="E78" s="200"/>
    </row>
    <row r="79" spans="1:5" x14ac:dyDescent="0.25">
      <c r="A79" s="199"/>
      <c r="B79" s="200"/>
      <c r="C79" s="200"/>
      <c r="D79" s="201"/>
      <c r="E79" s="200"/>
    </row>
    <row r="80" spans="1:5" x14ac:dyDescent="0.25">
      <c r="A80" s="199"/>
      <c r="B80" s="200"/>
      <c r="C80" s="200"/>
      <c r="D80" s="201"/>
      <c r="E80" s="200"/>
    </row>
    <row r="81" spans="1:4" x14ac:dyDescent="0.25">
      <c r="A81" s="13"/>
      <c r="B81" s="14"/>
      <c r="C81" s="14"/>
      <c r="D81" s="14"/>
    </row>
    <row r="82" spans="1:4" x14ac:dyDescent="0.25">
      <c r="A82" s="13"/>
      <c r="B82" s="14"/>
      <c r="C82" s="14"/>
      <c r="D82" s="14"/>
    </row>
  </sheetData>
  <mergeCells count="2">
    <mergeCell ref="A11:C11"/>
    <mergeCell ref="F26:G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наш дом</vt:lpstr>
      <vt:lpstr>ангара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Леонтьева</cp:lastModifiedBy>
  <cp:lastPrinted>2013-04-08T01:47:44Z</cp:lastPrinted>
  <dcterms:created xsi:type="dcterms:W3CDTF">2013-04-03T02:22:45Z</dcterms:created>
  <dcterms:modified xsi:type="dcterms:W3CDTF">2013-04-08T06:31:07Z</dcterms:modified>
</cp:coreProperties>
</file>