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975"/>
  </bookViews>
  <sheets>
    <sheet name="Светлое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3" i="4" l="1"/>
  <c r="F25" i="4" l="1"/>
  <c r="E24" i="4"/>
  <c r="C24" i="4"/>
  <c r="E23" i="4"/>
  <c r="C23" i="4"/>
  <c r="E22" i="4"/>
  <c r="C22" i="4"/>
  <c r="E21" i="4"/>
  <c r="D21" i="4"/>
  <c r="C21" i="4"/>
  <c r="E20" i="4"/>
  <c r="C20" i="4"/>
  <c r="E17" i="4"/>
  <c r="C17" i="4"/>
  <c r="C15" i="4"/>
  <c r="E15" i="4"/>
  <c r="E14" i="4"/>
  <c r="C14" i="4"/>
  <c r="C6" i="4"/>
  <c r="B6" i="4"/>
  <c r="B10" i="4" s="1"/>
  <c r="C55" i="4" s="1"/>
  <c r="D59" i="4"/>
  <c r="D47" i="4"/>
  <c r="D38" i="4"/>
  <c r="B77" i="4"/>
  <c r="D34" i="4"/>
  <c r="D36" i="4"/>
  <c r="D68" i="4"/>
  <c r="D67" i="4"/>
  <c r="D51" i="4"/>
  <c r="C48" i="4"/>
  <c r="C46" i="4"/>
  <c r="C41" i="4"/>
  <c r="C40" i="4"/>
  <c r="D19" i="4"/>
  <c r="D28" i="4" s="1"/>
  <c r="F17" i="4"/>
  <c r="F16" i="4"/>
  <c r="C10" i="4"/>
  <c r="C52" i="4" s="1"/>
  <c r="B78" i="4" l="1"/>
  <c r="D48" i="4" s="1"/>
  <c r="D63" i="4" s="1"/>
  <c r="C47" i="4"/>
  <c r="C36" i="4"/>
  <c r="C34" i="4"/>
  <c r="E19" i="4"/>
  <c r="E28" i="4"/>
  <c r="D64" i="4"/>
  <c r="F20" i="4"/>
  <c r="F22" i="4"/>
  <c r="F24" i="4"/>
  <c r="F14" i="4"/>
  <c r="F15" i="4"/>
  <c r="C19" i="4"/>
  <c r="D66" i="4" s="1"/>
  <c r="F21" i="4"/>
  <c r="F23" i="4"/>
  <c r="D33" i="4"/>
  <c r="C54" i="4"/>
  <c r="D65" i="4"/>
  <c r="C28" i="4"/>
  <c r="C53" i="4"/>
  <c r="C51" i="4" s="1"/>
  <c r="D56" i="4" l="1"/>
  <c r="D58" i="4" s="1"/>
  <c r="D60" i="4" s="1"/>
  <c r="F19" i="4"/>
  <c r="D62" i="4"/>
  <c r="F28" i="4"/>
</calcChain>
</file>

<file path=xl/sharedStrings.xml><?xml version="1.0" encoding="utf-8"?>
<sst xmlns="http://schemas.openxmlformats.org/spreadsheetml/2006/main" count="85" uniqueCount="79">
  <si>
    <t xml:space="preserve">1.Техническая характеристика </t>
  </si>
  <si>
    <t>Адрес</t>
  </si>
  <si>
    <t>кол-во проживающих чел.</t>
  </si>
  <si>
    <t>Площадь ,м2</t>
  </si>
  <si>
    <t>Итого</t>
  </si>
  <si>
    <t>2.Информация по начислению</t>
  </si>
  <si>
    <t>Статьи</t>
  </si>
  <si>
    <t>тарифы, руб/м2</t>
  </si>
  <si>
    <t>Доходы ТСЖ, в руб.</t>
  </si>
  <si>
    <t>Задолженность жителей на начало года, в руб.</t>
  </si>
  <si>
    <t>Задолженность жителей на отчетный период перед ТСЖ, в руб.</t>
  </si>
  <si>
    <t>1.Содержание общего имущества</t>
  </si>
  <si>
    <t>2.Текущий ремонт</t>
  </si>
  <si>
    <t xml:space="preserve">3.Аренда </t>
  </si>
  <si>
    <t>4.Содержание приборов учета</t>
  </si>
  <si>
    <t>5.Капитальный ремонт</t>
  </si>
  <si>
    <t>6.Коммунальные ,всего</t>
  </si>
  <si>
    <t>6.1.Отопление руб/м2</t>
  </si>
  <si>
    <t>6.2.ГВС руб/чел.</t>
  </si>
  <si>
    <t>6.3.ХВС руб/чел</t>
  </si>
  <si>
    <t>6.4.Стоки руб/чел</t>
  </si>
  <si>
    <t>7.Электроэнергия</t>
  </si>
  <si>
    <t>8.Пени</t>
  </si>
  <si>
    <t>9.Вознаграждение по договору (наем)</t>
  </si>
  <si>
    <t>Сальдо на 01.01.09</t>
  </si>
  <si>
    <t xml:space="preserve">Итого </t>
  </si>
  <si>
    <t>3. Расходы ТСЖ</t>
  </si>
  <si>
    <t xml:space="preserve">Наименование </t>
  </si>
  <si>
    <t>Тариф руб/м2</t>
  </si>
  <si>
    <t>ПЛАН, руб.</t>
  </si>
  <si>
    <t>ФАКТ, руб.</t>
  </si>
  <si>
    <t>Управление</t>
  </si>
  <si>
    <t>Обслуживание лифта</t>
  </si>
  <si>
    <t>Домофоны</t>
  </si>
  <si>
    <t>Налог на окружающую среду</t>
  </si>
  <si>
    <t>Освещение мест общего пользования</t>
  </si>
  <si>
    <t>ТБО</t>
  </si>
  <si>
    <t>Комиссия, почтовые, наториальные</t>
  </si>
  <si>
    <t xml:space="preserve">Госпошлина </t>
  </si>
  <si>
    <t>Система Город</t>
  </si>
  <si>
    <t>РКО</t>
  </si>
  <si>
    <t>2.Обслуживание приборов учета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</si>
  <si>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</si>
  <si>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</si>
  <si>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</si>
  <si>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</si>
  <si>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</si>
  <si>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</si>
  <si>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</si>
  <si>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</si>
  <si>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</si>
  <si>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</si>
  <si>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5Коммунальные услуги</t>
  </si>
  <si>
    <t>6 Пени</t>
  </si>
  <si>
    <t>7.Налог</t>
  </si>
  <si>
    <t>руб.</t>
  </si>
  <si>
    <t>Директор УК "Ангара"</t>
  </si>
  <si>
    <t>Днепровский Д.А.</t>
  </si>
  <si>
    <t>М.Цукановой, 8/6,8/7,8/8,8/9,8/10,8/11,8/12</t>
  </si>
  <si>
    <t>прочие расходы ТСЖ</t>
  </si>
  <si>
    <t>Содержание и обслуживание жилфонда</t>
  </si>
  <si>
    <t>Отчет ФХД ТСЖ "Светлое"  за 2013 год</t>
  </si>
  <si>
    <t>Оплачено жителями  в 2013г., руб.</t>
  </si>
  <si>
    <t>Подключение к системе АСКУТЭ</t>
  </si>
  <si>
    <t>КНС за Апрель 2012 г.</t>
  </si>
  <si>
    <t>КНС за Октябрь-Декабрь 2012 г.</t>
  </si>
  <si>
    <t>Ремонт углов крыши по ул. М.Цукановой 8/12</t>
  </si>
  <si>
    <t>Уборка стих.свалки от мусора на бесхозной территории, прил. к дет. площадке по ул. М.Цукановой 8/6-8/12</t>
  </si>
  <si>
    <t>Очистка от мусора бесхозной территории по ул. М.Цукановой 8/6-8/12</t>
  </si>
  <si>
    <t>КНС за Январь-Декабрь 2013 г.</t>
  </si>
  <si>
    <t>Финансовый результат по ТСЖ за 2013 год</t>
  </si>
  <si>
    <t>Финансовый результат  2012 года</t>
  </si>
  <si>
    <t>Финансовый результат по ТСЖ за 2013 год с учетом результата   2012 года</t>
  </si>
  <si>
    <t>4.Выполнение работ по текущему ремонту за период с  01.01.2013г. по 31.12.2013г.</t>
  </si>
  <si>
    <t xml:space="preserve">6.1.Отопление </t>
  </si>
  <si>
    <t xml:space="preserve">6.2.ГВС </t>
  </si>
  <si>
    <t xml:space="preserve">6.3.ХВС </t>
  </si>
  <si>
    <t>6.4.Стоки</t>
  </si>
  <si>
    <t>14,10/989,65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</si>
</sst>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0" fontId="4" fillId="0" borderId="1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3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/>
    </xf>
    <xf numFmtId="0" fontId="4" fillId="0" borderId="13" xfId="0" applyFont="1" applyBorder="1"/>
    <xf numFmtId="3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0" xfId="0" applyFont="1" applyBorder="1"/>
    <xf numFmtId="4" fontId="4" fillId="0" borderId="0" xfId="0" applyNumberFormat="1" applyFont="1" applyBorder="1"/>
    <xf numFmtId="4" fontId="3" fillId="0" borderId="0" xfId="0" applyNumberFormat="1" applyFont="1" applyBorder="1"/>
    <xf numFmtId="0" fontId="4" fillId="0" borderId="18" xfId="0" applyFont="1" applyBorder="1"/>
    <xf numFmtId="0" fontId="4" fillId="0" borderId="18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4" fontId="5" fillId="0" borderId="24" xfId="0" applyNumberFormat="1" applyFont="1" applyBorder="1"/>
    <xf numFmtId="4" fontId="5" fillId="0" borderId="6" xfId="0" applyNumberFormat="1" applyFont="1" applyBorder="1"/>
    <xf numFmtId="4" fontId="0" fillId="0" borderId="0" xfId="0" applyNumberFormat="1"/>
    <xf numFmtId="0" fontId="3" fillId="0" borderId="7" xfId="0" applyFont="1" applyBorder="1"/>
    <xf numFmtId="4" fontId="5" fillId="0" borderId="26" xfId="0" applyNumberFormat="1" applyFont="1" applyFill="1" applyBorder="1"/>
    <xf numFmtId="4" fontId="5" fillId="0" borderId="26" xfId="0" applyNumberFormat="1" applyFont="1" applyBorder="1"/>
    <xf numFmtId="4" fontId="5" fillId="0" borderId="9" xfId="0" applyNumberFormat="1" applyFont="1" applyBorder="1"/>
    <xf numFmtId="4" fontId="4" fillId="0" borderId="26" xfId="0" applyNumberFormat="1" applyFont="1" applyFill="1" applyBorder="1"/>
    <xf numFmtId="4" fontId="4" fillId="0" borderId="26" xfId="0" applyNumberFormat="1" applyFont="1" applyBorder="1"/>
    <xf numFmtId="4" fontId="4" fillId="0" borderId="9" xfId="0" applyNumberFormat="1" applyFont="1" applyBorder="1"/>
    <xf numFmtId="0" fontId="4" fillId="0" borderId="26" xfId="0" applyFont="1" applyBorder="1"/>
    <xf numFmtId="0" fontId="4" fillId="0" borderId="25" xfId="0" applyFont="1" applyBorder="1"/>
    <xf numFmtId="0" fontId="4" fillId="0" borderId="27" xfId="0" applyFont="1" applyBorder="1"/>
    <xf numFmtId="4" fontId="5" fillId="0" borderId="28" xfId="0" applyNumberFormat="1" applyFont="1" applyBorder="1"/>
    <xf numFmtId="4" fontId="5" fillId="0" borderId="12" xfId="0" applyNumberFormat="1" applyFont="1" applyBorder="1"/>
    <xf numFmtId="0" fontId="4" fillId="0" borderId="29" xfId="0" applyFont="1" applyBorder="1"/>
    <xf numFmtId="0" fontId="4" fillId="0" borderId="30" xfId="0" applyFont="1" applyBorder="1"/>
    <xf numFmtId="4" fontId="5" fillId="0" borderId="31" xfId="0" applyNumberFormat="1" applyFont="1" applyBorder="1"/>
    <xf numFmtId="4" fontId="5" fillId="0" borderId="21" xfId="0" applyNumberFormat="1" applyFont="1" applyBorder="1"/>
    <xf numFmtId="4" fontId="5" fillId="0" borderId="32" xfId="0" applyNumberFormat="1" applyFont="1" applyBorder="1"/>
    <xf numFmtId="0" fontId="4" fillId="0" borderId="1" xfId="0" applyFont="1" applyFill="1" applyBorder="1"/>
    <xf numFmtId="0" fontId="4" fillId="0" borderId="33" xfId="0" applyFont="1" applyFill="1" applyBorder="1"/>
    <xf numFmtId="4" fontId="4" fillId="0" borderId="34" xfId="0" applyNumberFormat="1" applyFont="1" applyBorder="1"/>
    <xf numFmtId="4" fontId="4" fillId="0" borderId="2" xfId="0" applyNumberFormat="1" applyFont="1" applyBorder="1"/>
    <xf numFmtId="4" fontId="4" fillId="0" borderId="3" xfId="0" applyNumberFormat="1" applyFont="1" applyBorder="1"/>
    <xf numFmtId="0" fontId="4" fillId="0" borderId="35" xfId="0" applyFont="1" applyBorder="1"/>
    <xf numFmtId="2" fontId="4" fillId="0" borderId="44" xfId="0" applyNumberFormat="1" applyFont="1" applyBorder="1"/>
    <xf numFmtId="4" fontId="4" fillId="0" borderId="37" xfId="0" applyNumberFormat="1" applyFont="1" applyBorder="1"/>
    <xf numFmtId="4" fontId="5" fillId="0" borderId="0" xfId="0" applyNumberFormat="1" applyFont="1" applyBorder="1"/>
    <xf numFmtId="2" fontId="0" fillId="0" borderId="0" xfId="0" applyNumberFormat="1"/>
    <xf numFmtId="0" fontId="3" fillId="0" borderId="13" xfId="0" applyFont="1" applyBorder="1"/>
    <xf numFmtId="0" fontId="4" fillId="0" borderId="1" xfId="0" applyFont="1" applyBorder="1"/>
    <xf numFmtId="0" fontId="4" fillId="0" borderId="19" xfId="0" applyFont="1" applyBorder="1"/>
    <xf numFmtId="0" fontId="4" fillId="0" borderId="55" xfId="0" applyFont="1" applyBorder="1"/>
    <xf numFmtId="0" fontId="4" fillId="0" borderId="56" xfId="0" applyFont="1" applyBorder="1"/>
    <xf numFmtId="4" fontId="4" fillId="0" borderId="57" xfId="0" applyNumberFormat="1" applyFont="1" applyBorder="1"/>
    <xf numFmtId="4" fontId="4" fillId="0" borderId="47" xfId="0" applyNumberFormat="1" applyFont="1" applyBorder="1"/>
    <xf numFmtId="0" fontId="4" fillId="0" borderId="7" xfId="0" applyFont="1" applyFill="1" applyBorder="1"/>
    <xf numFmtId="0" fontId="4" fillId="0" borderId="25" xfId="0" applyFont="1" applyFill="1" applyBorder="1"/>
    <xf numFmtId="4" fontId="4" fillId="0" borderId="15" xfId="0" applyNumberFormat="1" applyFont="1" applyBorder="1"/>
    <xf numFmtId="0" fontId="4" fillId="2" borderId="19" xfId="0" applyFont="1" applyFill="1" applyBorder="1"/>
    <xf numFmtId="0" fontId="4" fillId="2" borderId="53" xfId="0" applyFont="1" applyFill="1" applyBorder="1"/>
    <xf numFmtId="4" fontId="3" fillId="2" borderId="53" xfId="0" applyNumberFormat="1" applyFont="1" applyFill="1" applyBorder="1"/>
    <xf numFmtId="4" fontId="3" fillId="2" borderId="60" xfId="0" applyNumberFormat="1" applyFont="1" applyFill="1" applyBorder="1"/>
    <xf numFmtId="0" fontId="4" fillId="0" borderId="4" xfId="0" applyFont="1" applyFill="1" applyBorder="1"/>
    <xf numFmtId="0" fontId="4" fillId="0" borderId="24" xfId="0" applyFont="1" applyFill="1" applyBorder="1"/>
    <xf numFmtId="4" fontId="3" fillId="0" borderId="24" xfId="0" applyNumberFormat="1" applyFont="1" applyBorder="1"/>
    <xf numFmtId="4" fontId="3" fillId="0" borderId="6" xfId="0" applyNumberFormat="1" applyFont="1" applyBorder="1"/>
    <xf numFmtId="0" fontId="4" fillId="0" borderId="26" xfId="0" applyFont="1" applyFill="1" applyBorder="1"/>
    <xf numFmtId="4" fontId="3" fillId="0" borderId="26" xfId="0" applyNumberFormat="1" applyFont="1" applyBorder="1"/>
    <xf numFmtId="4" fontId="3" fillId="0" borderId="9" xfId="0" applyNumberFormat="1" applyFont="1" applyBorder="1"/>
    <xf numFmtId="0" fontId="4" fillId="0" borderId="13" xfId="0" applyFont="1" applyFill="1" applyBorder="1"/>
    <xf numFmtId="0" fontId="4" fillId="0" borderId="45" xfId="0" applyFont="1" applyFill="1" applyBorder="1"/>
    <xf numFmtId="4" fontId="3" fillId="0" borderId="45" xfId="0" applyNumberFormat="1" applyFont="1" applyBorder="1"/>
    <xf numFmtId="4" fontId="3" fillId="0" borderId="15" xfId="0" applyNumberFormat="1" applyFont="1" applyBorder="1"/>
    <xf numFmtId="0" fontId="4" fillId="0" borderId="0" xfId="0" applyFont="1" applyFill="1" applyBorder="1"/>
    <xf numFmtId="0" fontId="4" fillId="0" borderId="0" xfId="0" applyFont="1" applyFill="1"/>
    <xf numFmtId="4" fontId="4" fillId="0" borderId="0" xfId="0" applyNumberFormat="1" applyFont="1" applyFill="1"/>
    <xf numFmtId="0" fontId="3" fillId="0" borderId="0" xfId="0" applyFont="1" applyFill="1"/>
    <xf numFmtId="4" fontId="4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4" fillId="0" borderId="60" xfId="0" applyNumberFormat="1" applyFont="1" applyBorder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9" fillId="0" borderId="16" xfId="0" applyFont="1" applyBorder="1"/>
    <xf numFmtId="0" fontId="9" fillId="0" borderId="0" xfId="0" applyFont="1" applyBorder="1"/>
    <xf numFmtId="4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0" fillId="0" borderId="26" xfId="0" applyFont="1" applyBorder="1" applyAlignment="1">
      <alignment horizontal="left" vertical="center" wrapText="1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Border="1"/>
    <xf numFmtId="4" fontId="5" fillId="0" borderId="17" xfId="0" applyNumberFormat="1" applyFont="1" applyBorder="1"/>
    <xf numFmtId="0" fontId="5" fillId="0" borderId="4" xfId="0" applyFont="1" applyBorder="1"/>
    <xf numFmtId="0" fontId="5" fillId="0" borderId="7" xfId="0" applyFont="1" applyBorder="1"/>
    <xf numFmtId="0" fontId="4" fillId="0" borderId="23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4" fontId="4" fillId="0" borderId="26" xfId="0" applyNumberFormat="1" applyFont="1" applyFill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5" fillId="3" borderId="24" xfId="0" applyFont="1" applyFill="1" applyBorder="1"/>
    <xf numFmtId="4" fontId="5" fillId="3" borderId="26" xfId="0" applyNumberFormat="1" applyFont="1" applyFill="1" applyBorder="1"/>
    <xf numFmtId="4" fontId="5" fillId="3" borderId="6" xfId="0" applyNumberFormat="1" applyFont="1" applyFill="1" applyBorder="1"/>
    <xf numFmtId="2" fontId="5" fillId="3" borderId="26" xfId="0" applyNumberFormat="1" applyFont="1" applyFill="1" applyBorder="1" applyAlignment="1">
      <alignment horizontal="right"/>
    </xf>
    <xf numFmtId="4" fontId="5" fillId="3" borderId="9" xfId="0" applyNumberFormat="1" applyFont="1" applyFill="1" applyBorder="1"/>
    <xf numFmtId="0" fontId="5" fillId="3" borderId="26" xfId="0" applyFont="1" applyFill="1" applyBorder="1" applyAlignment="1">
      <alignment horizontal="right"/>
    </xf>
    <xf numFmtId="4" fontId="5" fillId="3" borderId="57" xfId="0" applyNumberFormat="1" applyFont="1" applyFill="1" applyBorder="1"/>
    <xf numFmtId="0" fontId="5" fillId="3" borderId="26" xfId="0" applyFont="1" applyFill="1" applyBorder="1"/>
    <xf numFmtId="2" fontId="5" fillId="3" borderId="26" xfId="0" applyNumberFormat="1" applyFont="1" applyFill="1" applyBorder="1"/>
    <xf numFmtId="0" fontId="3" fillId="3" borderId="26" xfId="0" applyFont="1" applyFill="1" applyBorder="1"/>
    <xf numFmtId="0" fontId="5" fillId="3" borderId="45" xfId="0" applyFont="1" applyFill="1" applyBorder="1"/>
    <xf numFmtId="4" fontId="5" fillId="3" borderId="45" xfId="0" applyNumberFormat="1" applyFont="1" applyFill="1" applyBorder="1"/>
    <xf numFmtId="4" fontId="5" fillId="3" borderId="15" xfId="0" applyNumberFormat="1" applyFont="1" applyFill="1" applyBorder="1"/>
    <xf numFmtId="0" fontId="4" fillId="3" borderId="36" xfId="0" applyFont="1" applyFill="1" applyBorder="1" applyAlignment="1">
      <alignment horizontal="right"/>
    </xf>
    <xf numFmtId="4" fontId="4" fillId="3" borderId="3" xfId="0" applyNumberFormat="1" applyFont="1" applyFill="1" applyBorder="1"/>
    <xf numFmtId="4" fontId="4" fillId="3" borderId="44" xfId="0" applyNumberFormat="1" applyFont="1" applyFill="1" applyBorder="1"/>
    <xf numFmtId="0" fontId="4" fillId="3" borderId="36" xfId="0" applyFont="1" applyFill="1" applyBorder="1"/>
    <xf numFmtId="0" fontId="5" fillId="3" borderId="46" xfId="0" applyFont="1" applyFill="1" applyBorder="1"/>
    <xf numFmtId="4" fontId="5" fillId="3" borderId="47" xfId="0" applyNumberFormat="1" applyFont="1" applyFill="1" applyBorder="1"/>
    <xf numFmtId="4" fontId="5" fillId="3" borderId="48" xfId="0" applyNumberFormat="1" applyFont="1" applyFill="1" applyBorder="1"/>
    <xf numFmtId="0" fontId="5" fillId="3" borderId="49" xfId="0" applyFont="1" applyFill="1" applyBorder="1"/>
    <xf numFmtId="4" fontId="5" fillId="3" borderId="50" xfId="0" applyNumberFormat="1" applyFont="1" applyFill="1" applyBorder="1"/>
    <xf numFmtId="4" fontId="5" fillId="3" borderId="51" xfId="0" applyNumberFormat="1" applyFont="1" applyFill="1" applyBorder="1"/>
    <xf numFmtId="0" fontId="5" fillId="3" borderId="52" xfId="0" applyFont="1" applyFill="1" applyBorder="1"/>
    <xf numFmtId="0" fontId="4" fillId="3" borderId="53" xfId="0" applyFont="1" applyFill="1" applyBorder="1"/>
    <xf numFmtId="4" fontId="4" fillId="3" borderId="54" xfId="0" applyNumberFormat="1" applyFont="1" applyFill="1" applyBorder="1"/>
    <xf numFmtId="4" fontId="4" fillId="3" borderId="22" xfId="0" applyNumberFormat="1" applyFont="1" applyFill="1" applyBorder="1"/>
    <xf numFmtId="0" fontId="4" fillId="3" borderId="23" xfId="0" applyFont="1" applyFill="1" applyBorder="1"/>
    <xf numFmtId="4" fontId="4" fillId="3" borderId="24" xfId="0" applyNumberFormat="1" applyFont="1" applyFill="1" applyBorder="1"/>
    <xf numFmtId="4" fontId="4" fillId="3" borderId="6" xfId="0" applyNumberFormat="1" applyFont="1" applyFill="1" applyBorder="1"/>
    <xf numFmtId="4" fontId="11" fillId="3" borderId="26" xfId="0" applyNumberFormat="1" applyFont="1" applyFill="1" applyBorder="1"/>
    <xf numFmtId="4" fontId="3" fillId="0" borderId="0" xfId="0" applyNumberFormat="1" applyFont="1" applyFill="1"/>
    <xf numFmtId="0" fontId="4" fillId="0" borderId="58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4" fillId="0" borderId="35" xfId="0" applyNumberFormat="1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workbookViewId="0">
      <selection activeCell="F58" sqref="F58"/>
    </sheetView>
  </sheetViews>
  <sheetFormatPr defaultRowHeight="15" x14ac:dyDescent="0.25"/>
  <cols>
    <col min="1" max="1" width="48.42578125" customWidth="1"/>
    <col min="2" max="2" width="12.85546875" customWidth="1"/>
    <col min="3" max="3" width="13.85546875" style="32" customWidth="1"/>
    <col min="4" max="4" width="16.5703125" style="32" customWidth="1"/>
    <col min="5" max="5" width="17.42578125" style="32" customWidth="1"/>
    <col min="6" max="6" width="16.7109375" customWidth="1"/>
    <col min="7" max="7" width="13.5703125" customWidth="1"/>
    <col min="257" max="257" width="48.42578125" customWidth="1"/>
    <col min="258" max="258" width="12.85546875" customWidth="1"/>
    <col min="259" max="259" width="13.85546875" customWidth="1"/>
    <col min="260" max="260" width="16.5703125" customWidth="1"/>
    <col min="261" max="261" width="17.42578125" customWidth="1"/>
    <col min="262" max="262" width="16.7109375" customWidth="1"/>
    <col min="263" max="263" width="13.5703125" customWidth="1"/>
    <col min="513" max="513" width="48.42578125" customWidth="1"/>
    <col min="514" max="514" width="12.85546875" customWidth="1"/>
    <col min="515" max="515" width="13.85546875" customWidth="1"/>
    <col min="516" max="516" width="16.5703125" customWidth="1"/>
    <col min="517" max="517" width="17.42578125" customWidth="1"/>
    <col min="518" max="518" width="16.7109375" customWidth="1"/>
    <col min="519" max="519" width="13.5703125" customWidth="1"/>
    <col min="769" max="769" width="48.42578125" customWidth="1"/>
    <col min="770" max="770" width="12.85546875" customWidth="1"/>
    <col min="771" max="771" width="13.85546875" customWidth="1"/>
    <col min="772" max="772" width="16.5703125" customWidth="1"/>
    <col min="773" max="773" width="17.42578125" customWidth="1"/>
    <col min="774" max="774" width="16.7109375" customWidth="1"/>
    <col min="775" max="775" width="13.5703125" customWidth="1"/>
    <col min="1025" max="1025" width="48.42578125" customWidth="1"/>
    <col min="1026" max="1026" width="12.85546875" customWidth="1"/>
    <col min="1027" max="1027" width="13.85546875" customWidth="1"/>
    <col min="1028" max="1028" width="16.5703125" customWidth="1"/>
    <col min="1029" max="1029" width="17.42578125" customWidth="1"/>
    <col min="1030" max="1030" width="16.7109375" customWidth="1"/>
    <col min="1031" max="1031" width="13.5703125" customWidth="1"/>
    <col min="1281" max="1281" width="48.42578125" customWidth="1"/>
    <col min="1282" max="1282" width="12.85546875" customWidth="1"/>
    <col min="1283" max="1283" width="13.85546875" customWidth="1"/>
    <col min="1284" max="1284" width="16.5703125" customWidth="1"/>
    <col min="1285" max="1285" width="17.42578125" customWidth="1"/>
    <col min="1286" max="1286" width="16.7109375" customWidth="1"/>
    <col min="1287" max="1287" width="13.5703125" customWidth="1"/>
    <col min="1537" max="1537" width="48.42578125" customWidth="1"/>
    <col min="1538" max="1538" width="12.85546875" customWidth="1"/>
    <col min="1539" max="1539" width="13.85546875" customWidth="1"/>
    <col min="1540" max="1540" width="16.5703125" customWidth="1"/>
    <col min="1541" max="1541" width="17.42578125" customWidth="1"/>
    <col min="1542" max="1542" width="16.7109375" customWidth="1"/>
    <col min="1543" max="1543" width="13.5703125" customWidth="1"/>
    <col min="1793" max="1793" width="48.42578125" customWidth="1"/>
    <col min="1794" max="1794" width="12.85546875" customWidth="1"/>
    <col min="1795" max="1795" width="13.85546875" customWidth="1"/>
    <col min="1796" max="1796" width="16.5703125" customWidth="1"/>
    <col min="1797" max="1797" width="17.42578125" customWidth="1"/>
    <col min="1798" max="1798" width="16.7109375" customWidth="1"/>
    <col min="1799" max="1799" width="13.5703125" customWidth="1"/>
    <col min="2049" max="2049" width="48.42578125" customWidth="1"/>
    <col min="2050" max="2050" width="12.85546875" customWidth="1"/>
    <col min="2051" max="2051" width="13.85546875" customWidth="1"/>
    <col min="2052" max="2052" width="16.5703125" customWidth="1"/>
    <col min="2053" max="2053" width="17.42578125" customWidth="1"/>
    <col min="2054" max="2054" width="16.7109375" customWidth="1"/>
    <col min="2055" max="2055" width="13.5703125" customWidth="1"/>
    <col min="2305" max="2305" width="48.42578125" customWidth="1"/>
    <col min="2306" max="2306" width="12.85546875" customWidth="1"/>
    <col min="2307" max="2307" width="13.85546875" customWidth="1"/>
    <col min="2308" max="2308" width="16.5703125" customWidth="1"/>
    <col min="2309" max="2309" width="17.42578125" customWidth="1"/>
    <col min="2310" max="2310" width="16.7109375" customWidth="1"/>
    <col min="2311" max="2311" width="13.5703125" customWidth="1"/>
    <col min="2561" max="2561" width="48.42578125" customWidth="1"/>
    <col min="2562" max="2562" width="12.85546875" customWidth="1"/>
    <col min="2563" max="2563" width="13.85546875" customWidth="1"/>
    <col min="2564" max="2564" width="16.5703125" customWidth="1"/>
    <col min="2565" max="2565" width="17.42578125" customWidth="1"/>
    <col min="2566" max="2566" width="16.7109375" customWidth="1"/>
    <col min="2567" max="2567" width="13.5703125" customWidth="1"/>
    <col min="2817" max="2817" width="48.42578125" customWidth="1"/>
    <col min="2818" max="2818" width="12.85546875" customWidth="1"/>
    <col min="2819" max="2819" width="13.85546875" customWidth="1"/>
    <col min="2820" max="2820" width="16.5703125" customWidth="1"/>
    <col min="2821" max="2821" width="17.42578125" customWidth="1"/>
    <col min="2822" max="2822" width="16.7109375" customWidth="1"/>
    <col min="2823" max="2823" width="13.5703125" customWidth="1"/>
    <col min="3073" max="3073" width="48.42578125" customWidth="1"/>
    <col min="3074" max="3074" width="12.85546875" customWidth="1"/>
    <col min="3075" max="3075" width="13.85546875" customWidth="1"/>
    <col min="3076" max="3076" width="16.5703125" customWidth="1"/>
    <col min="3077" max="3077" width="17.42578125" customWidth="1"/>
    <col min="3078" max="3078" width="16.7109375" customWidth="1"/>
    <col min="3079" max="3079" width="13.5703125" customWidth="1"/>
    <col min="3329" max="3329" width="48.42578125" customWidth="1"/>
    <col min="3330" max="3330" width="12.85546875" customWidth="1"/>
    <col min="3331" max="3331" width="13.85546875" customWidth="1"/>
    <col min="3332" max="3332" width="16.5703125" customWidth="1"/>
    <col min="3333" max="3333" width="17.42578125" customWidth="1"/>
    <col min="3334" max="3334" width="16.7109375" customWidth="1"/>
    <col min="3335" max="3335" width="13.5703125" customWidth="1"/>
    <col min="3585" max="3585" width="48.42578125" customWidth="1"/>
    <col min="3586" max="3586" width="12.85546875" customWidth="1"/>
    <col min="3587" max="3587" width="13.85546875" customWidth="1"/>
    <col min="3588" max="3588" width="16.5703125" customWidth="1"/>
    <col min="3589" max="3589" width="17.42578125" customWidth="1"/>
    <col min="3590" max="3590" width="16.7109375" customWidth="1"/>
    <col min="3591" max="3591" width="13.5703125" customWidth="1"/>
    <col min="3841" max="3841" width="48.42578125" customWidth="1"/>
    <col min="3842" max="3842" width="12.85546875" customWidth="1"/>
    <col min="3843" max="3843" width="13.85546875" customWidth="1"/>
    <col min="3844" max="3844" width="16.5703125" customWidth="1"/>
    <col min="3845" max="3845" width="17.42578125" customWidth="1"/>
    <col min="3846" max="3846" width="16.7109375" customWidth="1"/>
    <col min="3847" max="3847" width="13.5703125" customWidth="1"/>
    <col min="4097" max="4097" width="48.42578125" customWidth="1"/>
    <col min="4098" max="4098" width="12.85546875" customWidth="1"/>
    <col min="4099" max="4099" width="13.85546875" customWidth="1"/>
    <col min="4100" max="4100" width="16.5703125" customWidth="1"/>
    <col min="4101" max="4101" width="17.42578125" customWidth="1"/>
    <col min="4102" max="4102" width="16.7109375" customWidth="1"/>
    <col min="4103" max="4103" width="13.5703125" customWidth="1"/>
    <col min="4353" max="4353" width="48.42578125" customWidth="1"/>
    <col min="4354" max="4354" width="12.85546875" customWidth="1"/>
    <col min="4355" max="4355" width="13.85546875" customWidth="1"/>
    <col min="4356" max="4356" width="16.5703125" customWidth="1"/>
    <col min="4357" max="4357" width="17.42578125" customWidth="1"/>
    <col min="4358" max="4358" width="16.7109375" customWidth="1"/>
    <col min="4359" max="4359" width="13.5703125" customWidth="1"/>
    <col min="4609" max="4609" width="48.42578125" customWidth="1"/>
    <col min="4610" max="4610" width="12.85546875" customWidth="1"/>
    <col min="4611" max="4611" width="13.85546875" customWidth="1"/>
    <col min="4612" max="4612" width="16.5703125" customWidth="1"/>
    <col min="4613" max="4613" width="17.42578125" customWidth="1"/>
    <col min="4614" max="4614" width="16.7109375" customWidth="1"/>
    <col min="4615" max="4615" width="13.5703125" customWidth="1"/>
    <col min="4865" max="4865" width="48.42578125" customWidth="1"/>
    <col min="4866" max="4866" width="12.85546875" customWidth="1"/>
    <col min="4867" max="4867" width="13.85546875" customWidth="1"/>
    <col min="4868" max="4868" width="16.5703125" customWidth="1"/>
    <col min="4869" max="4869" width="17.42578125" customWidth="1"/>
    <col min="4870" max="4870" width="16.7109375" customWidth="1"/>
    <col min="4871" max="4871" width="13.5703125" customWidth="1"/>
    <col min="5121" max="5121" width="48.42578125" customWidth="1"/>
    <col min="5122" max="5122" width="12.85546875" customWidth="1"/>
    <col min="5123" max="5123" width="13.85546875" customWidth="1"/>
    <col min="5124" max="5124" width="16.5703125" customWidth="1"/>
    <col min="5125" max="5125" width="17.42578125" customWidth="1"/>
    <col min="5126" max="5126" width="16.7109375" customWidth="1"/>
    <col min="5127" max="5127" width="13.5703125" customWidth="1"/>
    <col min="5377" max="5377" width="48.42578125" customWidth="1"/>
    <col min="5378" max="5378" width="12.85546875" customWidth="1"/>
    <col min="5379" max="5379" width="13.85546875" customWidth="1"/>
    <col min="5380" max="5380" width="16.5703125" customWidth="1"/>
    <col min="5381" max="5381" width="17.42578125" customWidth="1"/>
    <col min="5382" max="5382" width="16.7109375" customWidth="1"/>
    <col min="5383" max="5383" width="13.5703125" customWidth="1"/>
    <col min="5633" max="5633" width="48.42578125" customWidth="1"/>
    <col min="5634" max="5634" width="12.85546875" customWidth="1"/>
    <col min="5635" max="5635" width="13.85546875" customWidth="1"/>
    <col min="5636" max="5636" width="16.5703125" customWidth="1"/>
    <col min="5637" max="5637" width="17.42578125" customWidth="1"/>
    <col min="5638" max="5638" width="16.7109375" customWidth="1"/>
    <col min="5639" max="5639" width="13.5703125" customWidth="1"/>
    <col min="5889" max="5889" width="48.42578125" customWidth="1"/>
    <col min="5890" max="5890" width="12.85546875" customWidth="1"/>
    <col min="5891" max="5891" width="13.85546875" customWidth="1"/>
    <col min="5892" max="5892" width="16.5703125" customWidth="1"/>
    <col min="5893" max="5893" width="17.42578125" customWidth="1"/>
    <col min="5894" max="5894" width="16.7109375" customWidth="1"/>
    <col min="5895" max="5895" width="13.5703125" customWidth="1"/>
    <col min="6145" max="6145" width="48.42578125" customWidth="1"/>
    <col min="6146" max="6146" width="12.85546875" customWidth="1"/>
    <col min="6147" max="6147" width="13.85546875" customWidth="1"/>
    <col min="6148" max="6148" width="16.5703125" customWidth="1"/>
    <col min="6149" max="6149" width="17.42578125" customWidth="1"/>
    <col min="6150" max="6150" width="16.7109375" customWidth="1"/>
    <col min="6151" max="6151" width="13.5703125" customWidth="1"/>
    <col min="6401" max="6401" width="48.42578125" customWidth="1"/>
    <col min="6402" max="6402" width="12.85546875" customWidth="1"/>
    <col min="6403" max="6403" width="13.85546875" customWidth="1"/>
    <col min="6404" max="6404" width="16.5703125" customWidth="1"/>
    <col min="6405" max="6405" width="17.42578125" customWidth="1"/>
    <col min="6406" max="6406" width="16.7109375" customWidth="1"/>
    <col min="6407" max="6407" width="13.5703125" customWidth="1"/>
    <col min="6657" max="6657" width="48.42578125" customWidth="1"/>
    <col min="6658" max="6658" width="12.85546875" customWidth="1"/>
    <col min="6659" max="6659" width="13.85546875" customWidth="1"/>
    <col min="6660" max="6660" width="16.5703125" customWidth="1"/>
    <col min="6661" max="6661" width="17.42578125" customWidth="1"/>
    <col min="6662" max="6662" width="16.7109375" customWidth="1"/>
    <col min="6663" max="6663" width="13.5703125" customWidth="1"/>
    <col min="6913" max="6913" width="48.42578125" customWidth="1"/>
    <col min="6914" max="6914" width="12.85546875" customWidth="1"/>
    <col min="6915" max="6915" width="13.85546875" customWidth="1"/>
    <col min="6916" max="6916" width="16.5703125" customWidth="1"/>
    <col min="6917" max="6917" width="17.42578125" customWidth="1"/>
    <col min="6918" max="6918" width="16.7109375" customWidth="1"/>
    <col min="6919" max="6919" width="13.5703125" customWidth="1"/>
    <col min="7169" max="7169" width="48.42578125" customWidth="1"/>
    <col min="7170" max="7170" width="12.85546875" customWidth="1"/>
    <col min="7171" max="7171" width="13.85546875" customWidth="1"/>
    <col min="7172" max="7172" width="16.5703125" customWidth="1"/>
    <col min="7173" max="7173" width="17.42578125" customWidth="1"/>
    <col min="7174" max="7174" width="16.7109375" customWidth="1"/>
    <col min="7175" max="7175" width="13.5703125" customWidth="1"/>
    <col min="7425" max="7425" width="48.42578125" customWidth="1"/>
    <col min="7426" max="7426" width="12.85546875" customWidth="1"/>
    <col min="7427" max="7427" width="13.85546875" customWidth="1"/>
    <col min="7428" max="7428" width="16.5703125" customWidth="1"/>
    <col min="7429" max="7429" width="17.42578125" customWidth="1"/>
    <col min="7430" max="7430" width="16.7109375" customWidth="1"/>
    <col min="7431" max="7431" width="13.5703125" customWidth="1"/>
    <col min="7681" max="7681" width="48.42578125" customWidth="1"/>
    <col min="7682" max="7682" width="12.85546875" customWidth="1"/>
    <col min="7683" max="7683" width="13.85546875" customWidth="1"/>
    <col min="7684" max="7684" width="16.5703125" customWidth="1"/>
    <col min="7685" max="7685" width="17.42578125" customWidth="1"/>
    <col min="7686" max="7686" width="16.7109375" customWidth="1"/>
    <col min="7687" max="7687" width="13.5703125" customWidth="1"/>
    <col min="7937" max="7937" width="48.42578125" customWidth="1"/>
    <col min="7938" max="7938" width="12.85546875" customWidth="1"/>
    <col min="7939" max="7939" width="13.85546875" customWidth="1"/>
    <col min="7940" max="7940" width="16.5703125" customWidth="1"/>
    <col min="7941" max="7941" width="17.42578125" customWidth="1"/>
    <col min="7942" max="7942" width="16.7109375" customWidth="1"/>
    <col min="7943" max="7943" width="13.5703125" customWidth="1"/>
    <col min="8193" max="8193" width="48.42578125" customWidth="1"/>
    <col min="8194" max="8194" width="12.85546875" customWidth="1"/>
    <col min="8195" max="8195" width="13.85546875" customWidth="1"/>
    <col min="8196" max="8196" width="16.5703125" customWidth="1"/>
    <col min="8197" max="8197" width="17.42578125" customWidth="1"/>
    <col min="8198" max="8198" width="16.7109375" customWidth="1"/>
    <col min="8199" max="8199" width="13.5703125" customWidth="1"/>
    <col min="8449" max="8449" width="48.42578125" customWidth="1"/>
    <col min="8450" max="8450" width="12.85546875" customWidth="1"/>
    <col min="8451" max="8451" width="13.85546875" customWidth="1"/>
    <col min="8452" max="8452" width="16.5703125" customWidth="1"/>
    <col min="8453" max="8453" width="17.42578125" customWidth="1"/>
    <col min="8454" max="8454" width="16.7109375" customWidth="1"/>
    <col min="8455" max="8455" width="13.5703125" customWidth="1"/>
    <col min="8705" max="8705" width="48.42578125" customWidth="1"/>
    <col min="8706" max="8706" width="12.85546875" customWidth="1"/>
    <col min="8707" max="8707" width="13.85546875" customWidth="1"/>
    <col min="8708" max="8708" width="16.5703125" customWidth="1"/>
    <col min="8709" max="8709" width="17.42578125" customWidth="1"/>
    <col min="8710" max="8710" width="16.7109375" customWidth="1"/>
    <col min="8711" max="8711" width="13.5703125" customWidth="1"/>
    <col min="8961" max="8961" width="48.42578125" customWidth="1"/>
    <col min="8962" max="8962" width="12.85546875" customWidth="1"/>
    <col min="8963" max="8963" width="13.85546875" customWidth="1"/>
    <col min="8964" max="8964" width="16.5703125" customWidth="1"/>
    <col min="8965" max="8965" width="17.42578125" customWidth="1"/>
    <col min="8966" max="8966" width="16.7109375" customWidth="1"/>
    <col min="8967" max="8967" width="13.5703125" customWidth="1"/>
    <col min="9217" max="9217" width="48.42578125" customWidth="1"/>
    <col min="9218" max="9218" width="12.85546875" customWidth="1"/>
    <col min="9219" max="9219" width="13.85546875" customWidth="1"/>
    <col min="9220" max="9220" width="16.5703125" customWidth="1"/>
    <col min="9221" max="9221" width="17.42578125" customWidth="1"/>
    <col min="9222" max="9222" width="16.7109375" customWidth="1"/>
    <col min="9223" max="9223" width="13.5703125" customWidth="1"/>
    <col min="9473" max="9473" width="48.42578125" customWidth="1"/>
    <col min="9474" max="9474" width="12.85546875" customWidth="1"/>
    <col min="9475" max="9475" width="13.85546875" customWidth="1"/>
    <col min="9476" max="9476" width="16.5703125" customWidth="1"/>
    <col min="9477" max="9477" width="17.42578125" customWidth="1"/>
    <col min="9478" max="9478" width="16.7109375" customWidth="1"/>
    <col min="9479" max="9479" width="13.5703125" customWidth="1"/>
    <col min="9729" max="9729" width="48.42578125" customWidth="1"/>
    <col min="9730" max="9730" width="12.85546875" customWidth="1"/>
    <col min="9731" max="9731" width="13.85546875" customWidth="1"/>
    <col min="9732" max="9732" width="16.5703125" customWidth="1"/>
    <col min="9733" max="9733" width="17.42578125" customWidth="1"/>
    <col min="9734" max="9734" width="16.7109375" customWidth="1"/>
    <col min="9735" max="9735" width="13.5703125" customWidth="1"/>
    <col min="9985" max="9985" width="48.42578125" customWidth="1"/>
    <col min="9986" max="9986" width="12.85546875" customWidth="1"/>
    <col min="9987" max="9987" width="13.85546875" customWidth="1"/>
    <col min="9988" max="9988" width="16.5703125" customWidth="1"/>
    <col min="9989" max="9989" width="17.42578125" customWidth="1"/>
    <col min="9990" max="9990" width="16.7109375" customWidth="1"/>
    <col min="9991" max="9991" width="13.5703125" customWidth="1"/>
    <col min="10241" max="10241" width="48.42578125" customWidth="1"/>
    <col min="10242" max="10242" width="12.85546875" customWidth="1"/>
    <col min="10243" max="10243" width="13.85546875" customWidth="1"/>
    <col min="10244" max="10244" width="16.5703125" customWidth="1"/>
    <col min="10245" max="10245" width="17.42578125" customWidth="1"/>
    <col min="10246" max="10246" width="16.7109375" customWidth="1"/>
    <col min="10247" max="10247" width="13.5703125" customWidth="1"/>
    <col min="10497" max="10497" width="48.42578125" customWidth="1"/>
    <col min="10498" max="10498" width="12.85546875" customWidth="1"/>
    <col min="10499" max="10499" width="13.85546875" customWidth="1"/>
    <col min="10500" max="10500" width="16.5703125" customWidth="1"/>
    <col min="10501" max="10501" width="17.42578125" customWidth="1"/>
    <col min="10502" max="10502" width="16.7109375" customWidth="1"/>
    <col min="10503" max="10503" width="13.5703125" customWidth="1"/>
    <col min="10753" max="10753" width="48.42578125" customWidth="1"/>
    <col min="10754" max="10754" width="12.85546875" customWidth="1"/>
    <col min="10755" max="10755" width="13.85546875" customWidth="1"/>
    <col min="10756" max="10756" width="16.5703125" customWidth="1"/>
    <col min="10757" max="10757" width="17.42578125" customWidth="1"/>
    <col min="10758" max="10758" width="16.7109375" customWidth="1"/>
    <col min="10759" max="10759" width="13.5703125" customWidth="1"/>
    <col min="11009" max="11009" width="48.42578125" customWidth="1"/>
    <col min="11010" max="11010" width="12.85546875" customWidth="1"/>
    <col min="11011" max="11011" width="13.85546875" customWidth="1"/>
    <col min="11012" max="11012" width="16.5703125" customWidth="1"/>
    <col min="11013" max="11013" width="17.42578125" customWidth="1"/>
    <col min="11014" max="11014" width="16.7109375" customWidth="1"/>
    <col min="11015" max="11015" width="13.5703125" customWidth="1"/>
    <col min="11265" max="11265" width="48.42578125" customWidth="1"/>
    <col min="11266" max="11266" width="12.85546875" customWidth="1"/>
    <col min="11267" max="11267" width="13.85546875" customWidth="1"/>
    <col min="11268" max="11268" width="16.5703125" customWidth="1"/>
    <col min="11269" max="11269" width="17.42578125" customWidth="1"/>
    <col min="11270" max="11270" width="16.7109375" customWidth="1"/>
    <col min="11271" max="11271" width="13.5703125" customWidth="1"/>
    <col min="11521" max="11521" width="48.42578125" customWidth="1"/>
    <col min="11522" max="11522" width="12.85546875" customWidth="1"/>
    <col min="11523" max="11523" width="13.85546875" customWidth="1"/>
    <col min="11524" max="11524" width="16.5703125" customWidth="1"/>
    <col min="11525" max="11525" width="17.42578125" customWidth="1"/>
    <col min="11526" max="11526" width="16.7109375" customWidth="1"/>
    <col min="11527" max="11527" width="13.5703125" customWidth="1"/>
    <col min="11777" max="11777" width="48.42578125" customWidth="1"/>
    <col min="11778" max="11778" width="12.85546875" customWidth="1"/>
    <col min="11779" max="11779" width="13.85546875" customWidth="1"/>
    <col min="11780" max="11780" width="16.5703125" customWidth="1"/>
    <col min="11781" max="11781" width="17.42578125" customWidth="1"/>
    <col min="11782" max="11782" width="16.7109375" customWidth="1"/>
    <col min="11783" max="11783" width="13.5703125" customWidth="1"/>
    <col min="12033" max="12033" width="48.42578125" customWidth="1"/>
    <col min="12034" max="12034" width="12.85546875" customWidth="1"/>
    <col min="12035" max="12035" width="13.85546875" customWidth="1"/>
    <col min="12036" max="12036" width="16.5703125" customWidth="1"/>
    <col min="12037" max="12037" width="17.42578125" customWidth="1"/>
    <col min="12038" max="12038" width="16.7109375" customWidth="1"/>
    <col min="12039" max="12039" width="13.5703125" customWidth="1"/>
    <col min="12289" max="12289" width="48.42578125" customWidth="1"/>
    <col min="12290" max="12290" width="12.85546875" customWidth="1"/>
    <col min="12291" max="12291" width="13.85546875" customWidth="1"/>
    <col min="12292" max="12292" width="16.5703125" customWidth="1"/>
    <col min="12293" max="12293" width="17.42578125" customWidth="1"/>
    <col min="12294" max="12294" width="16.7109375" customWidth="1"/>
    <col min="12295" max="12295" width="13.5703125" customWidth="1"/>
    <col min="12545" max="12545" width="48.42578125" customWidth="1"/>
    <col min="12546" max="12546" width="12.85546875" customWidth="1"/>
    <col min="12547" max="12547" width="13.85546875" customWidth="1"/>
    <col min="12548" max="12548" width="16.5703125" customWidth="1"/>
    <col min="12549" max="12549" width="17.42578125" customWidth="1"/>
    <col min="12550" max="12550" width="16.7109375" customWidth="1"/>
    <col min="12551" max="12551" width="13.5703125" customWidth="1"/>
    <col min="12801" max="12801" width="48.42578125" customWidth="1"/>
    <col min="12802" max="12802" width="12.85546875" customWidth="1"/>
    <col min="12803" max="12803" width="13.85546875" customWidth="1"/>
    <col min="12804" max="12804" width="16.5703125" customWidth="1"/>
    <col min="12805" max="12805" width="17.42578125" customWidth="1"/>
    <col min="12806" max="12806" width="16.7109375" customWidth="1"/>
    <col min="12807" max="12807" width="13.5703125" customWidth="1"/>
    <col min="13057" max="13057" width="48.42578125" customWidth="1"/>
    <col min="13058" max="13058" width="12.85546875" customWidth="1"/>
    <col min="13059" max="13059" width="13.85546875" customWidth="1"/>
    <col min="13060" max="13060" width="16.5703125" customWidth="1"/>
    <col min="13061" max="13061" width="17.42578125" customWidth="1"/>
    <col min="13062" max="13062" width="16.7109375" customWidth="1"/>
    <col min="13063" max="13063" width="13.5703125" customWidth="1"/>
    <col min="13313" max="13313" width="48.42578125" customWidth="1"/>
    <col min="13314" max="13314" width="12.85546875" customWidth="1"/>
    <col min="13315" max="13315" width="13.85546875" customWidth="1"/>
    <col min="13316" max="13316" width="16.5703125" customWidth="1"/>
    <col min="13317" max="13317" width="17.42578125" customWidth="1"/>
    <col min="13318" max="13318" width="16.7109375" customWidth="1"/>
    <col min="13319" max="13319" width="13.5703125" customWidth="1"/>
    <col min="13569" max="13569" width="48.42578125" customWidth="1"/>
    <col min="13570" max="13570" width="12.85546875" customWidth="1"/>
    <col min="13571" max="13571" width="13.85546875" customWidth="1"/>
    <col min="13572" max="13572" width="16.5703125" customWidth="1"/>
    <col min="13573" max="13573" width="17.42578125" customWidth="1"/>
    <col min="13574" max="13574" width="16.7109375" customWidth="1"/>
    <col min="13575" max="13575" width="13.5703125" customWidth="1"/>
    <col min="13825" max="13825" width="48.42578125" customWidth="1"/>
    <col min="13826" max="13826" width="12.85546875" customWidth="1"/>
    <col min="13827" max="13827" width="13.85546875" customWidth="1"/>
    <col min="13828" max="13828" width="16.5703125" customWidth="1"/>
    <col min="13829" max="13829" width="17.42578125" customWidth="1"/>
    <col min="13830" max="13830" width="16.7109375" customWidth="1"/>
    <col min="13831" max="13831" width="13.5703125" customWidth="1"/>
    <col min="14081" max="14081" width="48.42578125" customWidth="1"/>
    <col min="14082" max="14082" width="12.85546875" customWidth="1"/>
    <col min="14083" max="14083" width="13.85546875" customWidth="1"/>
    <col min="14084" max="14084" width="16.5703125" customWidth="1"/>
    <col min="14085" max="14085" width="17.42578125" customWidth="1"/>
    <col min="14086" max="14086" width="16.7109375" customWidth="1"/>
    <col min="14087" max="14087" width="13.5703125" customWidth="1"/>
    <col min="14337" max="14337" width="48.42578125" customWidth="1"/>
    <col min="14338" max="14338" width="12.85546875" customWidth="1"/>
    <col min="14339" max="14339" width="13.85546875" customWidth="1"/>
    <col min="14340" max="14340" width="16.5703125" customWidth="1"/>
    <col min="14341" max="14341" width="17.42578125" customWidth="1"/>
    <col min="14342" max="14342" width="16.7109375" customWidth="1"/>
    <col min="14343" max="14343" width="13.5703125" customWidth="1"/>
    <col min="14593" max="14593" width="48.42578125" customWidth="1"/>
    <col min="14594" max="14594" width="12.85546875" customWidth="1"/>
    <col min="14595" max="14595" width="13.85546875" customWidth="1"/>
    <col min="14596" max="14596" width="16.5703125" customWidth="1"/>
    <col min="14597" max="14597" width="17.42578125" customWidth="1"/>
    <col min="14598" max="14598" width="16.7109375" customWidth="1"/>
    <col min="14599" max="14599" width="13.5703125" customWidth="1"/>
    <col min="14849" max="14849" width="48.42578125" customWidth="1"/>
    <col min="14850" max="14850" width="12.85546875" customWidth="1"/>
    <col min="14851" max="14851" width="13.85546875" customWidth="1"/>
    <col min="14852" max="14852" width="16.5703125" customWidth="1"/>
    <col min="14853" max="14853" width="17.42578125" customWidth="1"/>
    <col min="14854" max="14854" width="16.7109375" customWidth="1"/>
    <col min="14855" max="14855" width="13.5703125" customWidth="1"/>
    <col min="15105" max="15105" width="48.42578125" customWidth="1"/>
    <col min="15106" max="15106" width="12.85546875" customWidth="1"/>
    <col min="15107" max="15107" width="13.85546875" customWidth="1"/>
    <col min="15108" max="15108" width="16.5703125" customWidth="1"/>
    <col min="15109" max="15109" width="17.42578125" customWidth="1"/>
    <col min="15110" max="15110" width="16.7109375" customWidth="1"/>
    <col min="15111" max="15111" width="13.5703125" customWidth="1"/>
    <col min="15361" max="15361" width="48.42578125" customWidth="1"/>
    <col min="15362" max="15362" width="12.85546875" customWidth="1"/>
    <col min="15363" max="15363" width="13.85546875" customWidth="1"/>
    <col min="15364" max="15364" width="16.5703125" customWidth="1"/>
    <col min="15365" max="15365" width="17.42578125" customWidth="1"/>
    <col min="15366" max="15366" width="16.7109375" customWidth="1"/>
    <col min="15367" max="15367" width="13.5703125" customWidth="1"/>
    <col min="15617" max="15617" width="48.42578125" customWidth="1"/>
    <col min="15618" max="15618" width="12.85546875" customWidth="1"/>
    <col min="15619" max="15619" width="13.85546875" customWidth="1"/>
    <col min="15620" max="15620" width="16.5703125" customWidth="1"/>
    <col min="15621" max="15621" width="17.42578125" customWidth="1"/>
    <col min="15622" max="15622" width="16.7109375" customWidth="1"/>
    <col min="15623" max="15623" width="13.5703125" customWidth="1"/>
    <col min="15873" max="15873" width="48.42578125" customWidth="1"/>
    <col min="15874" max="15874" width="12.85546875" customWidth="1"/>
    <col min="15875" max="15875" width="13.85546875" customWidth="1"/>
    <col min="15876" max="15876" width="16.5703125" customWidth="1"/>
    <col min="15877" max="15877" width="17.42578125" customWidth="1"/>
    <col min="15878" max="15878" width="16.7109375" customWidth="1"/>
    <col min="15879" max="15879" width="13.5703125" customWidth="1"/>
    <col min="16129" max="16129" width="48.42578125" customWidth="1"/>
    <col min="16130" max="16130" width="12.85546875" customWidth="1"/>
    <col min="16131" max="16131" width="13.85546875" customWidth="1"/>
    <col min="16132" max="16132" width="16.5703125" customWidth="1"/>
    <col min="16133" max="16133" width="17.42578125" customWidth="1"/>
    <col min="16134" max="16134" width="16.7109375" customWidth="1"/>
    <col min="16135" max="16135" width="13.5703125" customWidth="1"/>
  </cols>
  <sheetData>
    <row r="1" spans="1:7" x14ac:dyDescent="0.25">
      <c r="A1" s="93"/>
      <c r="B1" s="93"/>
      <c r="C1" s="94"/>
      <c r="D1" s="94"/>
      <c r="E1" s="94"/>
      <c r="F1" s="93"/>
    </row>
    <row r="2" spans="1:7" ht="15.75" x14ac:dyDescent="0.25">
      <c r="A2" s="149" t="s">
        <v>61</v>
      </c>
      <c r="B2" s="150"/>
      <c r="C2" s="150"/>
      <c r="D2" s="150"/>
      <c r="E2" s="150"/>
      <c r="F2" s="95"/>
    </row>
    <row r="3" spans="1:7" ht="15.75" x14ac:dyDescent="0.25">
      <c r="A3" s="150"/>
      <c r="B3" s="150"/>
      <c r="C3" s="150"/>
      <c r="D3" s="150"/>
      <c r="E3" s="150"/>
      <c r="F3" s="95"/>
    </row>
    <row r="4" spans="1:7" ht="16.5" thickBot="1" x14ac:dyDescent="0.3">
      <c r="A4" s="2" t="s">
        <v>0</v>
      </c>
      <c r="B4" s="103"/>
      <c r="C4" s="104"/>
      <c r="D4" s="104"/>
      <c r="E4" s="104"/>
      <c r="F4" s="95"/>
    </row>
    <row r="5" spans="1:7" ht="48" thickBot="1" x14ac:dyDescent="0.3">
      <c r="A5" s="4" t="s">
        <v>1</v>
      </c>
      <c r="B5" s="5" t="s">
        <v>2</v>
      </c>
      <c r="C5" s="6" t="s">
        <v>3</v>
      </c>
      <c r="D5" s="103"/>
      <c r="E5" s="103"/>
      <c r="F5" s="95"/>
    </row>
    <row r="6" spans="1:7" ht="15.75" x14ac:dyDescent="0.25">
      <c r="A6" s="7" t="s">
        <v>58</v>
      </c>
      <c r="B6" s="8">
        <f>28+23+48+46+42+49+44</f>
        <v>280</v>
      </c>
      <c r="C6" s="9">
        <f>1004.5+1002.6+1685.7+1692.5+1694.1+1681.8+1689.2</f>
        <v>10450.4</v>
      </c>
      <c r="D6" s="103"/>
      <c r="E6" s="103"/>
      <c r="F6" s="95"/>
    </row>
    <row r="7" spans="1:7" ht="15.75" x14ac:dyDescent="0.25">
      <c r="A7" s="10"/>
      <c r="B7" s="11"/>
      <c r="C7" s="12"/>
      <c r="D7" s="103"/>
      <c r="E7" s="103"/>
      <c r="F7" s="95"/>
    </row>
    <row r="8" spans="1:7" ht="15.75" hidden="1" x14ac:dyDescent="0.25">
      <c r="A8" s="10"/>
      <c r="B8" s="11"/>
      <c r="C8" s="12"/>
      <c r="D8" s="103"/>
      <c r="E8" s="103"/>
      <c r="F8" s="95"/>
    </row>
    <row r="9" spans="1:7" ht="15.75" hidden="1" x14ac:dyDescent="0.25">
      <c r="A9" s="13"/>
      <c r="B9" s="14"/>
      <c r="C9" s="15"/>
      <c r="D9" s="103"/>
      <c r="E9" s="103"/>
      <c r="F9" s="95"/>
    </row>
    <row r="10" spans="1:7" ht="16.5" thickBot="1" x14ac:dyDescent="0.3">
      <c r="A10" s="16" t="s">
        <v>4</v>
      </c>
      <c r="B10" s="17">
        <f>B6+B7+B8+B9</f>
        <v>280</v>
      </c>
      <c r="C10" s="18">
        <f>C6+C7+C8+C9</f>
        <v>10450.4</v>
      </c>
      <c r="D10" s="103"/>
      <c r="E10" s="103"/>
      <c r="F10" s="95"/>
    </row>
    <row r="11" spans="1:7" ht="15.75" x14ac:dyDescent="0.25">
      <c r="A11" s="96"/>
      <c r="B11" s="97"/>
      <c r="C11" s="98"/>
      <c r="D11" s="99"/>
      <c r="E11" s="100"/>
      <c r="F11" s="95"/>
    </row>
    <row r="12" spans="1:7" ht="16.5" thickBot="1" x14ac:dyDescent="0.3">
      <c r="A12" s="19" t="s">
        <v>5</v>
      </c>
      <c r="B12" s="105"/>
      <c r="C12" s="58"/>
      <c r="D12" s="106"/>
      <c r="E12" s="106"/>
      <c r="F12" s="103"/>
    </row>
    <row r="13" spans="1:7" ht="79.5" thickBot="1" x14ac:dyDescent="0.3">
      <c r="A13" s="23" t="s">
        <v>6</v>
      </c>
      <c r="B13" s="24" t="s">
        <v>7</v>
      </c>
      <c r="C13" s="25" t="s">
        <v>8</v>
      </c>
      <c r="D13" s="26" t="s">
        <v>9</v>
      </c>
      <c r="E13" s="27" t="s">
        <v>62</v>
      </c>
      <c r="F13" s="28" t="s">
        <v>10</v>
      </c>
    </row>
    <row r="14" spans="1:7" ht="15.75" x14ac:dyDescent="0.25">
      <c r="A14" s="107" t="s">
        <v>11</v>
      </c>
      <c r="B14" s="109">
        <v>13.67</v>
      </c>
      <c r="C14" s="30">
        <f>1712829.64+6256.64-486.65</f>
        <v>1718599.63</v>
      </c>
      <c r="D14" s="30">
        <v>594668.05000000005</v>
      </c>
      <c r="E14" s="30">
        <f>1721212.35+114653.52</f>
        <v>1835865.87</v>
      </c>
      <c r="F14" s="31">
        <f>D14-E14+C14</f>
        <v>477401.80999999982</v>
      </c>
      <c r="G14" s="32"/>
    </row>
    <row r="15" spans="1:7" ht="15.75" x14ac:dyDescent="0.25">
      <c r="A15" s="108" t="s">
        <v>12</v>
      </c>
      <c r="B15" s="110">
        <v>1</v>
      </c>
      <c r="C15" s="34">
        <f>125298.4+457.69-35.6</f>
        <v>125720.48999999999</v>
      </c>
      <c r="D15" s="35">
        <v>43504.52</v>
      </c>
      <c r="E15" s="35">
        <f>125974.17+8387.31</f>
        <v>134361.48000000001</v>
      </c>
      <c r="F15" s="36">
        <f>D15-E15+C15</f>
        <v>34863.52999999997</v>
      </c>
    </row>
    <row r="16" spans="1:7" ht="15.75" x14ac:dyDescent="0.25">
      <c r="A16" s="108" t="s">
        <v>13</v>
      </c>
      <c r="B16" s="110"/>
      <c r="C16" s="34"/>
      <c r="D16" s="35"/>
      <c r="E16" s="34"/>
      <c r="F16" s="36">
        <f>D16-E16+C16</f>
        <v>0</v>
      </c>
    </row>
    <row r="17" spans="1:6" ht="15.75" x14ac:dyDescent="0.25">
      <c r="A17" s="108" t="s">
        <v>14</v>
      </c>
      <c r="B17" s="110">
        <v>0.18</v>
      </c>
      <c r="C17" s="34">
        <f>22553.56+82.41-6.41</f>
        <v>22629.56</v>
      </c>
      <c r="D17" s="35">
        <v>7831.05</v>
      </c>
      <c r="E17" s="34">
        <f>23549.75+1509.59</f>
        <v>25059.34</v>
      </c>
      <c r="F17" s="36">
        <f>D17-E17+C17</f>
        <v>5401.27</v>
      </c>
    </row>
    <row r="18" spans="1:6" ht="15.75" x14ac:dyDescent="0.25">
      <c r="A18" s="108" t="s">
        <v>15</v>
      </c>
      <c r="B18" s="111"/>
      <c r="C18" s="34"/>
      <c r="D18" s="35"/>
      <c r="E18" s="34"/>
      <c r="F18" s="36"/>
    </row>
    <row r="19" spans="1:6" ht="15.75" x14ac:dyDescent="0.25">
      <c r="A19" s="10" t="s">
        <v>16</v>
      </c>
      <c r="B19" s="112"/>
      <c r="C19" s="37">
        <f>C20+C21+C22+C23</f>
        <v>2842709.8200000003</v>
      </c>
      <c r="D19" s="38">
        <f>D20+D21+D22+D23</f>
        <v>351803.68</v>
      </c>
      <c r="E19" s="37">
        <f>E20+E21+E22+E23</f>
        <v>2328577.9300000002</v>
      </c>
      <c r="F19" s="39">
        <f t="shared" ref="F19:F25" si="0">D19-E19+C19</f>
        <v>865935.57000000007</v>
      </c>
    </row>
    <row r="20" spans="1:6" ht="15.75" x14ac:dyDescent="0.25">
      <c r="A20" s="108" t="s">
        <v>74</v>
      </c>
      <c r="B20" s="113">
        <v>989.65</v>
      </c>
      <c r="C20" s="34">
        <f>1309286.79+4311.67</f>
        <v>1313598.46</v>
      </c>
      <c r="D20" s="35">
        <v>-29458.880000000001</v>
      </c>
      <c r="E20" s="34">
        <f>789123.71+59235.57</f>
        <v>848359.27999999991</v>
      </c>
      <c r="F20" s="36">
        <f t="shared" si="0"/>
        <v>435780.30000000005</v>
      </c>
    </row>
    <row r="21" spans="1:6" ht="15.75" x14ac:dyDescent="0.25">
      <c r="A21" s="108" t="s">
        <v>75</v>
      </c>
      <c r="B21" s="113" t="s">
        <v>78</v>
      </c>
      <c r="C21" s="34">
        <f>879908.71-5177.32-1582</f>
        <v>873149.39</v>
      </c>
      <c r="D21" s="35">
        <f>192510.01-894.63</f>
        <v>191615.38</v>
      </c>
      <c r="E21" s="34">
        <f>774839.76+412.22+43206.97</f>
        <v>818458.95</v>
      </c>
      <c r="F21" s="36">
        <f t="shared" si="0"/>
        <v>246305.82000000007</v>
      </c>
    </row>
    <row r="22" spans="1:6" ht="15.75" x14ac:dyDescent="0.25">
      <c r="A22" s="108" t="s">
        <v>76</v>
      </c>
      <c r="B22" s="113">
        <v>9.83</v>
      </c>
      <c r="C22" s="34">
        <f>318415.83-1965.59-328.95</f>
        <v>316121.28999999998</v>
      </c>
      <c r="D22" s="34">
        <v>86601.26</v>
      </c>
      <c r="E22" s="34">
        <f>297957.52+15531.95</f>
        <v>313489.47000000003</v>
      </c>
      <c r="F22" s="36">
        <f t="shared" si="0"/>
        <v>89233.079999999958</v>
      </c>
    </row>
    <row r="23" spans="1:6" ht="15.75" x14ac:dyDescent="0.25">
      <c r="A23" s="108" t="s">
        <v>77</v>
      </c>
      <c r="B23" s="113">
        <v>9.85</v>
      </c>
      <c r="C23" s="34">
        <f>342687.3-2073.71-772.91</f>
        <v>339840.68</v>
      </c>
      <c r="D23" s="34">
        <v>103045.92</v>
      </c>
      <c r="E23" s="34">
        <f>331704.64+16565.59</f>
        <v>348270.23000000004</v>
      </c>
      <c r="F23" s="36">
        <f t="shared" si="0"/>
        <v>94616.369999999937</v>
      </c>
    </row>
    <row r="24" spans="1:6" ht="15.75" x14ac:dyDescent="0.25">
      <c r="A24" s="10" t="s">
        <v>21</v>
      </c>
      <c r="B24" s="113">
        <v>0.82</v>
      </c>
      <c r="C24" s="35">
        <f>507441.9-4199.14-5604.86</f>
        <v>497637.9</v>
      </c>
      <c r="D24" s="34">
        <v>176130.16</v>
      </c>
      <c r="E24" s="34">
        <f>488601.62+24659.61</f>
        <v>513261.23</v>
      </c>
      <c r="F24" s="36">
        <f t="shared" si="0"/>
        <v>160506.83000000007</v>
      </c>
    </row>
    <row r="25" spans="1:6" ht="15.75" x14ac:dyDescent="0.25">
      <c r="A25" s="10" t="s">
        <v>22</v>
      </c>
      <c r="B25" s="41"/>
      <c r="C25" s="35">
        <v>-35.6</v>
      </c>
      <c r="D25" s="35"/>
      <c r="E25" s="34"/>
      <c r="F25" s="36">
        <f t="shared" si="0"/>
        <v>-35.6</v>
      </c>
    </row>
    <row r="26" spans="1:6" ht="15.75" x14ac:dyDescent="0.25">
      <c r="A26" s="13" t="s">
        <v>23</v>
      </c>
      <c r="B26" s="42"/>
      <c r="C26" s="43"/>
      <c r="D26" s="43"/>
      <c r="E26" s="43"/>
      <c r="F26" s="44"/>
    </row>
    <row r="27" spans="1:6" ht="16.5" thickBot="1" x14ac:dyDescent="0.3">
      <c r="A27" s="45" t="s">
        <v>24</v>
      </c>
      <c r="B27" s="46"/>
      <c r="C27" s="47"/>
      <c r="D27" s="47"/>
      <c r="E27" s="48"/>
      <c r="F27" s="49"/>
    </row>
    <row r="28" spans="1:6" ht="16.5" thickBot="1" x14ac:dyDescent="0.3">
      <c r="A28" s="50" t="s">
        <v>25</v>
      </c>
      <c r="B28" s="51"/>
      <c r="C28" s="52">
        <f>C14+C15+C20+C21+C22+C23+C24+C25+C16+C17+C26+C18</f>
        <v>5207261.8</v>
      </c>
      <c r="D28" s="52">
        <f>D24+D19+D17+D16+D15+D14+D25+D26+D18+D27</f>
        <v>1173937.46</v>
      </c>
      <c r="E28" s="53">
        <f>E14+E15+E20+E21+E22+E23+E24+E25+E16+E17+E26</f>
        <v>4837125.8499999996</v>
      </c>
      <c r="F28" s="54">
        <f>F14+F15+F20+F21+F22+F23+F24+F25+F16+F17+F26</f>
        <v>1544073.41</v>
      </c>
    </row>
    <row r="29" spans="1:6" ht="15.75" thickBot="1" x14ac:dyDescent="0.3"/>
    <row r="30" spans="1:6" ht="16.5" thickBot="1" x14ac:dyDescent="0.3">
      <c r="A30" s="151" t="s">
        <v>26</v>
      </c>
      <c r="B30" s="152"/>
      <c r="C30" s="152"/>
      <c r="D30" s="153"/>
      <c r="E30" s="3"/>
    </row>
    <row r="31" spans="1:6" ht="15.75" x14ac:dyDescent="0.25">
      <c r="A31" s="154" t="s">
        <v>27</v>
      </c>
      <c r="B31" s="156" t="s">
        <v>28</v>
      </c>
      <c r="C31" s="158" t="s">
        <v>29</v>
      </c>
      <c r="D31" s="160" t="s">
        <v>30</v>
      </c>
      <c r="E31" s="21"/>
      <c r="F31" s="32"/>
    </row>
    <row r="32" spans="1:6" ht="16.5" thickBot="1" x14ac:dyDescent="0.3">
      <c r="A32" s="155"/>
      <c r="B32" s="157"/>
      <c r="C32" s="159"/>
      <c r="D32" s="161"/>
      <c r="E32" s="22"/>
      <c r="F32" s="32"/>
    </row>
    <row r="33" spans="1:6" ht="16.5" thickBot="1" x14ac:dyDescent="0.3">
      <c r="A33" s="55" t="s">
        <v>11</v>
      </c>
      <c r="B33" s="56">
        <f>B34+B35+B36+B37+B38+B39+B40+B41+B42+B43+B44+B45+B46</f>
        <v>13.67</v>
      </c>
      <c r="C33" s="92"/>
      <c r="D33" s="57">
        <f>D34+D35+D36+D40+D41+D46+D45+D44</f>
        <v>1768154.06</v>
      </c>
      <c r="E33" s="58"/>
      <c r="F33" s="59"/>
    </row>
    <row r="34" spans="1:6" ht="15.75" x14ac:dyDescent="0.25">
      <c r="A34" s="29" t="s">
        <v>31</v>
      </c>
      <c r="B34" s="114">
        <v>3.38</v>
      </c>
      <c r="C34" s="115">
        <f>B34*C6*12</f>
        <v>423868.22399999999</v>
      </c>
      <c r="D34" s="116">
        <f>35321.68*12</f>
        <v>423860.16000000003</v>
      </c>
      <c r="E34" s="58"/>
      <c r="F34" s="32"/>
    </row>
    <row r="35" spans="1:6" ht="15.75" hidden="1" x14ac:dyDescent="0.25">
      <c r="A35" s="33"/>
      <c r="B35" s="117"/>
      <c r="C35" s="115"/>
      <c r="D35" s="118"/>
      <c r="E35" s="58"/>
      <c r="F35" s="59"/>
    </row>
    <row r="36" spans="1:6" ht="15.75" x14ac:dyDescent="0.25">
      <c r="A36" s="33" t="s">
        <v>60</v>
      </c>
      <c r="B36" s="119">
        <v>7.98</v>
      </c>
      <c r="C36" s="120">
        <f>B36*C6*12</f>
        <v>1000730.304</v>
      </c>
      <c r="D36" s="118">
        <f>101575.94*12</f>
        <v>1218911.28</v>
      </c>
      <c r="E36" s="58"/>
      <c r="F36" s="32"/>
    </row>
    <row r="37" spans="1:6" ht="15.75" x14ac:dyDescent="0.25">
      <c r="A37" s="33" t="s">
        <v>32</v>
      </c>
      <c r="B37" s="121"/>
      <c r="C37" s="115"/>
      <c r="D37" s="118"/>
      <c r="E37" s="58"/>
    </row>
    <row r="38" spans="1:6" ht="15.75" x14ac:dyDescent="0.25">
      <c r="A38" s="33" t="s">
        <v>33</v>
      </c>
      <c r="B38" s="121"/>
      <c r="C38" s="115"/>
      <c r="D38" s="118">
        <f>1575*12</f>
        <v>18900</v>
      </c>
      <c r="E38" s="58"/>
    </row>
    <row r="39" spans="1:6" ht="15.75" x14ac:dyDescent="0.25">
      <c r="A39" s="33" t="s">
        <v>34</v>
      </c>
      <c r="B39" s="119"/>
      <c r="C39" s="115"/>
      <c r="D39" s="118">
        <v>1298.44</v>
      </c>
      <c r="E39" s="58"/>
    </row>
    <row r="40" spans="1:6" ht="15.75" x14ac:dyDescent="0.25">
      <c r="A40" s="33" t="s">
        <v>35</v>
      </c>
      <c r="B40" s="121">
        <v>0.23</v>
      </c>
      <c r="C40" s="115">
        <f>B40*C6*7</f>
        <v>16825.144</v>
      </c>
      <c r="D40" s="118"/>
      <c r="E40" s="58"/>
    </row>
    <row r="41" spans="1:6" ht="15.75" x14ac:dyDescent="0.25">
      <c r="A41" s="33" t="s">
        <v>36</v>
      </c>
      <c r="B41" s="117">
        <v>1.73</v>
      </c>
      <c r="C41" s="115">
        <f>B41*C6*7</f>
        <v>126554.344</v>
      </c>
      <c r="D41" s="118">
        <v>125382.62</v>
      </c>
      <c r="E41" s="58"/>
    </row>
    <row r="42" spans="1:6" ht="15.75" x14ac:dyDescent="0.25">
      <c r="A42" s="33" t="s">
        <v>37</v>
      </c>
      <c r="B42" s="119"/>
      <c r="C42" s="122"/>
      <c r="D42" s="118"/>
      <c r="E42" s="58"/>
    </row>
    <row r="43" spans="1:6" ht="15.75" x14ac:dyDescent="0.25">
      <c r="A43" s="33" t="s">
        <v>38</v>
      </c>
      <c r="B43" s="123"/>
      <c r="C43" s="115"/>
      <c r="D43" s="118"/>
      <c r="E43" s="58"/>
    </row>
    <row r="44" spans="1:6" ht="15.75" x14ac:dyDescent="0.25">
      <c r="A44" s="33" t="s">
        <v>39</v>
      </c>
      <c r="B44" s="119"/>
      <c r="C44" s="115"/>
      <c r="D44" s="118"/>
      <c r="E44" s="58"/>
    </row>
    <row r="45" spans="1:6" ht="15.75" x14ac:dyDescent="0.25">
      <c r="A45" s="33" t="s">
        <v>40</v>
      </c>
      <c r="B45" s="119"/>
      <c r="C45" s="115"/>
      <c r="D45" s="118"/>
      <c r="E45" s="58"/>
    </row>
    <row r="46" spans="1:6" ht="16.5" thickBot="1" x14ac:dyDescent="0.3">
      <c r="A46" s="60" t="s">
        <v>59</v>
      </c>
      <c r="B46" s="124">
        <v>0.35</v>
      </c>
      <c r="C46" s="125">
        <f>B46*C6*7</f>
        <v>25603.479999999996</v>
      </c>
      <c r="D46" s="126"/>
      <c r="E46" s="58"/>
    </row>
    <row r="47" spans="1:6" ht="16.5" thickBot="1" x14ac:dyDescent="0.3">
      <c r="A47" s="61" t="s">
        <v>41</v>
      </c>
      <c r="B47" s="127">
        <v>0.18</v>
      </c>
      <c r="C47" s="128">
        <f>B47*C6*12</f>
        <v>22572.863999999998</v>
      </c>
      <c r="D47" s="129">
        <f>1881.04*12</f>
        <v>22572.48</v>
      </c>
      <c r="E47" s="58"/>
    </row>
    <row r="48" spans="1:6" ht="16.5" thickBot="1" x14ac:dyDescent="0.3">
      <c r="A48" s="61" t="s">
        <v>42</v>
      </c>
      <c r="B48" s="127">
        <v>1</v>
      </c>
      <c r="C48" s="128">
        <f>B48*C6*7</f>
        <v>73152.800000000003</v>
      </c>
      <c r="D48" s="129">
        <f>B78</f>
        <v>395252</v>
      </c>
      <c r="E48" s="58"/>
    </row>
    <row r="49" spans="1:6" ht="16.5" thickBot="1" x14ac:dyDescent="0.3">
      <c r="A49" s="61" t="s">
        <v>43</v>
      </c>
      <c r="B49" s="130"/>
      <c r="C49" s="128"/>
      <c r="D49" s="129"/>
      <c r="E49" s="58"/>
    </row>
    <row r="50" spans="1:6" ht="16.5" thickBot="1" x14ac:dyDescent="0.3">
      <c r="A50" s="61" t="s">
        <v>44</v>
      </c>
      <c r="B50" s="130"/>
      <c r="C50" s="128"/>
      <c r="D50" s="129">
        <v>497637.92</v>
      </c>
      <c r="E50" s="58"/>
    </row>
    <row r="51" spans="1:6" ht="16.5" thickBot="1" x14ac:dyDescent="0.3">
      <c r="A51" s="61" t="s">
        <v>45</v>
      </c>
      <c r="B51" s="130"/>
      <c r="C51" s="128">
        <f>C52+C53+C54+C55</f>
        <v>0</v>
      </c>
      <c r="D51" s="129">
        <f>D52+D53+D54+D55</f>
        <v>2842811.1400000006</v>
      </c>
      <c r="E51" s="58"/>
    </row>
    <row r="52" spans="1:6" ht="15.75" x14ac:dyDescent="0.25">
      <c r="A52" s="33" t="s">
        <v>17</v>
      </c>
      <c r="B52" s="131"/>
      <c r="C52" s="132">
        <f>B52*C10*12</f>
        <v>0</v>
      </c>
      <c r="D52" s="133">
        <v>2186747.2000000002</v>
      </c>
      <c r="E52" s="58"/>
      <c r="F52" s="59"/>
    </row>
    <row r="53" spans="1:6" ht="15.75" x14ac:dyDescent="0.25">
      <c r="A53" s="33" t="s">
        <v>18</v>
      </c>
      <c r="B53" s="134"/>
      <c r="C53" s="118">
        <f>B53*B10*12</f>
        <v>0</v>
      </c>
      <c r="D53" s="135">
        <v>154.04</v>
      </c>
      <c r="E53" s="58"/>
    </row>
    <row r="54" spans="1:6" ht="15.75" x14ac:dyDescent="0.25">
      <c r="A54" s="33" t="s">
        <v>19</v>
      </c>
      <c r="B54" s="134"/>
      <c r="C54" s="118">
        <f>B54*B10*12</f>
        <v>0</v>
      </c>
      <c r="D54" s="136">
        <v>316089.68</v>
      </c>
      <c r="E54" s="58"/>
    </row>
    <row r="55" spans="1:6" ht="16.5" thickBot="1" x14ac:dyDescent="0.3">
      <c r="A55" s="33" t="s">
        <v>20</v>
      </c>
      <c r="B55" s="137"/>
      <c r="C55" s="126">
        <f>B55*B10*12</f>
        <v>0</v>
      </c>
      <c r="D55" s="136">
        <v>339820.22</v>
      </c>
      <c r="E55" s="58"/>
    </row>
    <row r="56" spans="1:6" ht="16.5" thickBot="1" x14ac:dyDescent="0.3">
      <c r="A56" s="62" t="s">
        <v>46</v>
      </c>
      <c r="B56" s="138"/>
      <c r="C56" s="139"/>
      <c r="D56" s="140">
        <f>D51+D50+D49+D48+D47+D33</f>
        <v>5526427.6000000006</v>
      </c>
      <c r="E56" s="21"/>
      <c r="F56" s="32"/>
    </row>
    <row r="57" spans="1:6" ht="15.75" x14ac:dyDescent="0.25">
      <c r="A57" s="7" t="s">
        <v>47</v>
      </c>
      <c r="B57" s="141"/>
      <c r="C57" s="142"/>
      <c r="D57" s="143"/>
      <c r="E57" s="58"/>
    </row>
    <row r="58" spans="1:6" ht="15.75" x14ac:dyDescent="0.25">
      <c r="A58" s="63" t="s">
        <v>70</v>
      </c>
      <c r="B58" s="64"/>
      <c r="C58" s="65"/>
      <c r="D58" s="66">
        <f>C28-D56-D57</f>
        <v>-319165.80000000075</v>
      </c>
      <c r="E58" s="58"/>
    </row>
    <row r="59" spans="1:6" ht="15.75" x14ac:dyDescent="0.25">
      <c r="A59" s="67" t="s">
        <v>71</v>
      </c>
      <c r="B59" s="68"/>
      <c r="C59" s="38"/>
      <c r="D59" s="39">
        <f>1126836.9</f>
        <v>1126836.8999999999</v>
      </c>
      <c r="E59" s="3"/>
    </row>
    <row r="60" spans="1:6" ht="30" customHeight="1" thickBot="1" x14ac:dyDescent="0.3">
      <c r="A60" s="146" t="s">
        <v>72</v>
      </c>
      <c r="B60" s="147"/>
      <c r="C60" s="148"/>
      <c r="D60" s="69">
        <f>D58+D59</f>
        <v>807671.09999999916</v>
      </c>
      <c r="E60" s="3"/>
      <c r="F60" s="32"/>
    </row>
    <row r="61" spans="1:6" ht="16.5" thickBot="1" x14ac:dyDescent="0.3">
      <c r="A61" s="70" t="s">
        <v>48</v>
      </c>
      <c r="B61" s="71"/>
      <c r="C61" s="72"/>
      <c r="D61" s="73"/>
      <c r="E61" s="3"/>
    </row>
    <row r="62" spans="1:6" ht="15.75" x14ac:dyDescent="0.25">
      <c r="A62" s="74" t="s">
        <v>11</v>
      </c>
      <c r="B62" s="75"/>
      <c r="C62" s="76"/>
      <c r="D62" s="77">
        <f>C14-D33</f>
        <v>-49554.430000000168</v>
      </c>
      <c r="E62" s="3"/>
    </row>
    <row r="63" spans="1:6" ht="15.75" x14ac:dyDescent="0.25">
      <c r="A63" s="67" t="s">
        <v>49</v>
      </c>
      <c r="B63" s="78"/>
      <c r="C63" s="79"/>
      <c r="D63" s="80">
        <f>C15-D48</f>
        <v>-269531.51</v>
      </c>
      <c r="E63" s="3"/>
    </row>
    <row r="64" spans="1:6" ht="15.75" x14ac:dyDescent="0.25">
      <c r="A64" s="67" t="s">
        <v>50</v>
      </c>
      <c r="B64" s="78"/>
      <c r="C64" s="79"/>
      <c r="D64" s="80">
        <f>C17-D47</f>
        <v>57.080000000001746</v>
      </c>
      <c r="E64" s="3"/>
    </row>
    <row r="65" spans="1:5" ht="15.75" x14ac:dyDescent="0.25">
      <c r="A65" s="67" t="s">
        <v>51</v>
      </c>
      <c r="B65" s="78"/>
      <c r="C65" s="79"/>
      <c r="D65" s="80">
        <f>C24-D50</f>
        <v>-1.9999999960418791E-2</v>
      </c>
      <c r="E65" s="3"/>
    </row>
    <row r="66" spans="1:5" ht="15.75" x14ac:dyDescent="0.25">
      <c r="A66" s="67" t="s">
        <v>52</v>
      </c>
      <c r="B66" s="78"/>
      <c r="C66" s="79"/>
      <c r="D66" s="80">
        <f>C19-D51</f>
        <v>-101.32000000029802</v>
      </c>
      <c r="E66" s="3"/>
    </row>
    <row r="67" spans="1:5" ht="15.75" x14ac:dyDescent="0.25">
      <c r="A67" s="67" t="s">
        <v>53</v>
      </c>
      <c r="B67" s="78"/>
      <c r="C67" s="79"/>
      <c r="D67" s="80">
        <f>C25</f>
        <v>-35.6</v>
      </c>
      <c r="E67" s="3"/>
    </row>
    <row r="68" spans="1:5" ht="16.5" thickBot="1" x14ac:dyDescent="0.3">
      <c r="A68" s="81" t="s">
        <v>54</v>
      </c>
      <c r="B68" s="82"/>
      <c r="C68" s="83"/>
      <c r="D68" s="84">
        <f>-D57</f>
        <v>0</v>
      </c>
      <c r="E68" s="3"/>
    </row>
    <row r="69" spans="1:5" ht="15.75" x14ac:dyDescent="0.25">
      <c r="A69" s="85"/>
      <c r="B69" s="85"/>
      <c r="C69" s="22"/>
      <c r="D69" s="22"/>
      <c r="E69" s="3"/>
    </row>
    <row r="70" spans="1:5" ht="15.75" x14ac:dyDescent="0.25">
      <c r="A70" s="86" t="s">
        <v>73</v>
      </c>
      <c r="B70" s="86"/>
      <c r="C70" s="87"/>
      <c r="D70" s="87"/>
      <c r="E70" s="87"/>
    </row>
    <row r="71" spans="1:5" ht="15.75" x14ac:dyDescent="0.25">
      <c r="A71" s="102" t="s">
        <v>63</v>
      </c>
      <c r="B71" s="144">
        <v>19500</v>
      </c>
      <c r="C71" s="3" t="s">
        <v>55</v>
      </c>
      <c r="D71" s="88"/>
      <c r="E71" s="1"/>
    </row>
    <row r="72" spans="1:5" ht="15.75" customHeight="1" x14ac:dyDescent="0.25">
      <c r="A72" s="102" t="s">
        <v>64</v>
      </c>
      <c r="B72" s="144">
        <v>23971</v>
      </c>
      <c r="C72" s="3" t="s">
        <v>55</v>
      </c>
      <c r="D72" s="145"/>
      <c r="E72" s="1"/>
    </row>
    <row r="73" spans="1:5" ht="15.75" x14ac:dyDescent="0.25">
      <c r="A73" s="102" t="s">
        <v>65</v>
      </c>
      <c r="B73" s="144">
        <v>47942</v>
      </c>
      <c r="C73" s="3" t="s">
        <v>55</v>
      </c>
      <c r="D73" s="88"/>
      <c r="E73" s="1"/>
    </row>
    <row r="74" spans="1:5" ht="22.5" customHeight="1" x14ac:dyDescent="0.25">
      <c r="A74" s="102" t="s">
        <v>66</v>
      </c>
      <c r="B74" s="144">
        <v>3748</v>
      </c>
      <c r="C74" s="3"/>
      <c r="D74" s="101"/>
      <c r="E74" s="101"/>
    </row>
    <row r="75" spans="1:5" ht="36.75" customHeight="1" x14ac:dyDescent="0.25">
      <c r="A75" s="102" t="s">
        <v>67</v>
      </c>
      <c r="B75" s="144">
        <v>4275</v>
      </c>
      <c r="C75" s="3"/>
      <c r="D75" s="101"/>
      <c r="E75" s="101"/>
    </row>
    <row r="76" spans="1:5" ht="36.75" customHeight="1" x14ac:dyDescent="0.25">
      <c r="A76" s="102" t="s">
        <v>68</v>
      </c>
      <c r="B76" s="144">
        <v>8164</v>
      </c>
      <c r="C76" s="3"/>
      <c r="D76" s="101"/>
      <c r="E76" s="101"/>
    </row>
    <row r="77" spans="1:5" ht="24.75" customHeight="1" x14ac:dyDescent="0.25">
      <c r="A77" s="102" t="s">
        <v>69</v>
      </c>
      <c r="B77" s="144">
        <f>23971*12</f>
        <v>287652</v>
      </c>
      <c r="C77" s="3"/>
      <c r="D77" s="101"/>
      <c r="E77" s="101"/>
    </row>
    <row r="78" spans="1:5" ht="15.75" x14ac:dyDescent="0.25">
      <c r="A78" s="40" t="s">
        <v>25</v>
      </c>
      <c r="B78" s="38">
        <f>B71+B72+B73+B74+B75+B76+B77</f>
        <v>395252</v>
      </c>
      <c r="C78" s="89" t="s">
        <v>55</v>
      </c>
      <c r="D78" s="1"/>
      <c r="E78" s="1"/>
    </row>
    <row r="79" spans="1:5" ht="15.75" x14ac:dyDescent="0.25">
      <c r="A79" s="20"/>
      <c r="B79" s="21"/>
      <c r="C79" s="89"/>
      <c r="D79" s="1"/>
      <c r="E79" s="1"/>
    </row>
    <row r="80" spans="1:5" ht="15.75" x14ac:dyDescent="0.25">
      <c r="A80" s="2"/>
      <c r="B80" s="2"/>
      <c r="C80" s="89"/>
      <c r="D80" s="89"/>
      <c r="E80" s="89"/>
    </row>
    <row r="81" spans="1:4" x14ac:dyDescent="0.25">
      <c r="A81" s="90" t="s">
        <v>56</v>
      </c>
      <c r="B81" s="91"/>
      <c r="C81" s="91"/>
      <c r="D81" s="91" t="s">
        <v>57</v>
      </c>
    </row>
  </sheetData>
  <mergeCells count="7">
    <mergeCell ref="A60:C60"/>
    <mergeCell ref="A2:E3"/>
    <mergeCell ref="A30:D30"/>
    <mergeCell ref="A31:A32"/>
    <mergeCell ref="B31:B32"/>
    <mergeCell ref="C31:C32"/>
    <mergeCell ref="D31:D32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Светлое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user020</cp:lastModifiedBy>
  <cp:lastPrinted>2013-05-31T00:08:21Z</cp:lastPrinted>
  <dcterms:created xsi:type="dcterms:W3CDTF">2013-04-25T05:26:59Z</dcterms:created>
  <dcterms:modified xsi:type="dcterms:W3CDTF">2014-12-26T03:18:21Z</dcterms:modified>
</cp:coreProperties>
</file>