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11,04,13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3" i="1" l="1"/>
  <c r="D56" i="1" s="1"/>
  <c r="D57" i="1"/>
  <c r="D36" i="1"/>
  <c r="B75" i="1"/>
  <c r="D58" i="1" l="1"/>
  <c r="D41" i="1" l="1"/>
  <c r="D35" i="1"/>
  <c r="D34" i="1"/>
  <c r="B36" i="1"/>
  <c r="C10" i="1"/>
  <c r="C48" i="1" s="1"/>
  <c r="C36" i="1" l="1"/>
  <c r="C34" i="1"/>
  <c r="C45" i="1"/>
  <c r="C47" i="1"/>
  <c r="C35" i="1"/>
  <c r="C41" i="1"/>
  <c r="C46" i="1"/>
  <c r="E23" i="1" l="1"/>
  <c r="E22" i="1"/>
  <c r="E21" i="1"/>
  <c r="E20" i="1"/>
  <c r="E14" i="1"/>
  <c r="E17" i="1"/>
  <c r="F17" i="1" s="1"/>
  <c r="E15" i="1"/>
  <c r="D14" i="1"/>
  <c r="D21" i="1"/>
  <c r="D19" i="1" s="1"/>
  <c r="D67" i="1"/>
  <c r="D65" i="1"/>
  <c r="D64" i="1"/>
  <c r="D68" i="1"/>
  <c r="D51" i="1"/>
  <c r="D63" i="1"/>
  <c r="D62" i="1"/>
  <c r="B33" i="1"/>
  <c r="F26" i="1"/>
  <c r="F24" i="1"/>
  <c r="F23" i="1"/>
  <c r="C28" i="1"/>
  <c r="C19" i="1"/>
  <c r="D66" i="1" s="1"/>
  <c r="F16" i="1"/>
  <c r="F15" i="1"/>
  <c r="E28" i="1"/>
  <c r="B10" i="1"/>
  <c r="C55" i="1" s="1"/>
  <c r="F14" i="1" l="1"/>
  <c r="F21" i="1"/>
  <c r="D60" i="1"/>
  <c r="E19" i="1"/>
  <c r="F19" i="1" s="1"/>
  <c r="D28" i="1"/>
  <c r="F20" i="1"/>
  <c r="F22" i="1"/>
  <c r="C39" i="1"/>
  <c r="C40" i="1"/>
  <c r="C52" i="1"/>
  <c r="C53" i="1"/>
  <c r="C54" i="1"/>
  <c r="C44" i="1"/>
  <c r="F28" i="1" l="1"/>
  <c r="C51" i="1"/>
  <c r="C33" i="1"/>
</calcChain>
</file>

<file path=xl/sharedStrings.xml><?xml version="1.0" encoding="utf-8"?>
<sst xmlns="http://schemas.openxmlformats.org/spreadsheetml/2006/main" count="83" uniqueCount="72">
  <si>
    <t xml:space="preserve">1.Техническая характеристика </t>
  </si>
  <si>
    <t>Адрес</t>
  </si>
  <si>
    <t>кол-во проживающих чел.</t>
  </si>
  <si>
    <t>Площадь ,м2</t>
  </si>
  <si>
    <t>Р.Люксембург ,120</t>
  </si>
  <si>
    <t>Итого</t>
  </si>
  <si>
    <t>2.Информация по начислению</t>
  </si>
  <si>
    <t>Статьи</t>
  </si>
  <si>
    <t>тарифы, руб/м2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</si>
  <si>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</si>
  <si>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</si>
  <si>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</si>
  <si>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</si>
  <si>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5.Капитальный ремонт</t>
  </si>
  <si>
    <t>6.Коммунальные ,всего</t>
  </si>
  <si>
    <t>6.1.Отопление руб/м2</t>
  </si>
  <si>
    <t>6.2.ГВС руб/чел.</t>
  </si>
  <si>
    <t>6.3.ХВС руб/чел</t>
  </si>
  <si>
    <t>6.4.Стоки руб/чел</t>
  </si>
  <si>
    <t>7.Электроэнергия</t>
  </si>
  <si>
    <t>8.Пени</t>
  </si>
  <si>
    <t>Сальдо на 01.01.09</t>
  </si>
  <si>
    <t xml:space="preserve">Итого </t>
  </si>
  <si>
    <t xml:space="preserve">Наименование </t>
  </si>
  <si>
    <t>Тариф руб/м2</t>
  </si>
  <si>
    <t>ПЛАН, руб.</t>
  </si>
  <si>
    <t>ФАКТ, руб.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</si>
  <si>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</si>
  <si>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</si>
  <si>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</si>
  <si>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</si>
  <si>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Домофоны</t>
  </si>
  <si>
    <t>Налог на окружающую среду</t>
  </si>
  <si>
    <t>Освещение мест общего пользования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</si>
  <si>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</si>
  <si>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</si>
  <si>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</si>
  <si>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</si>
  <si>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</si>
  <si>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Информационные услуги паспортного стола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</si>
  <si>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</si>
  <si>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</si>
  <si>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</si>
  <si>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</si>
  <si>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</si>
  <si>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</si>
  <si>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</si>
  <si>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</si>
  <si>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</si>
  <si>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</si>
  <si>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5Коммунальные услуги</t>
  </si>
  <si>
    <t>6 Пени</t>
  </si>
  <si>
    <t>7.Налог</t>
  </si>
  <si>
    <t>руб.</t>
  </si>
  <si>
    <t>Директор УК "Ангара"</t>
  </si>
  <si>
    <t>Отчет ФХД ТСЖ " Рассвет"  за 2012год</t>
  </si>
  <si>
    <t>Оплачено жителями  в 2012г, руб.</t>
  </si>
  <si>
    <t>9.Вознаграждение по договору (наем)</t>
  </si>
  <si>
    <t>Доходы ТСЖ, в руб.</t>
  </si>
  <si>
    <t>Задолженность жителей на начало года, в руб.</t>
  </si>
  <si>
    <t>Задолженность жителей на отчетный период перед ТСЖ, в руб.</t>
  </si>
  <si>
    <t>2.Обслуживание приборов учета</t>
  </si>
  <si>
    <t>Финансовый результат по ТСЖ за 2012год</t>
  </si>
  <si>
    <t>Финансовый результат  2011года</t>
  </si>
  <si>
    <t>Финансовый результат по ТСЖ за 2012год с учетом результата   2011года</t>
  </si>
  <si>
    <t>4.Выполнение работ по текущему ремонту за период с  01.01.2012г. по 31.12.2012г.</t>
  </si>
  <si>
    <t>Козырек над подъездом б/с №5</t>
  </si>
  <si>
    <t>Сброс сосулек</t>
  </si>
  <si>
    <t>восстановление земли под плиткой входа б/с 5</t>
  </si>
  <si>
    <t xml:space="preserve">ремонт отмостки б/с 5 </t>
  </si>
  <si>
    <t>Днепровский Д.А.</t>
  </si>
  <si>
    <t>3. Расходы ТСЖ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</si>
</sst>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1" fillId="0" borderId="26" xfId="0" applyFont="1" applyBorder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/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3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/>
    </xf>
    <xf numFmtId="0" fontId="1" fillId="0" borderId="21" xfId="0" applyFont="1" applyBorder="1"/>
    <xf numFmtId="3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4" fontId="4" fillId="0" borderId="59" xfId="0" applyNumberFormat="1" applyFont="1" applyBorder="1"/>
    <xf numFmtId="0" fontId="1" fillId="0" borderId="27" xfId="0" applyFont="1" applyBorder="1"/>
    <xf numFmtId="0" fontId="1" fillId="0" borderId="27" xfId="0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58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1" fillId="0" borderId="7" xfId="0" applyFont="1" applyBorder="1" applyAlignment="1">
      <alignment horizontal="center"/>
    </xf>
    <xf numFmtId="4" fontId="2" fillId="0" borderId="8" xfId="0" applyNumberFormat="1" applyFont="1" applyBorder="1"/>
    <xf numFmtId="4" fontId="2" fillId="0" borderId="10" xfId="0" applyNumberFormat="1" applyFont="1" applyBorder="1"/>
    <xf numFmtId="0" fontId="4" fillId="0" borderId="11" xfId="0" applyFont="1" applyBorder="1"/>
    <xf numFmtId="0" fontId="1" fillId="0" borderId="12" xfId="0" applyFont="1" applyBorder="1" applyAlignment="1">
      <alignment horizontal="center"/>
    </xf>
    <xf numFmtId="4" fontId="2" fillId="0" borderId="13" xfId="0" applyNumberFormat="1" applyFont="1" applyFill="1" applyBorder="1"/>
    <xf numFmtId="4" fontId="2" fillId="0" borderId="13" xfId="0" applyNumberFormat="1" applyFont="1" applyBorder="1"/>
    <xf numFmtId="4" fontId="2" fillId="0" borderId="15" xfId="0" applyNumberFormat="1" applyFont="1" applyBorder="1"/>
    <xf numFmtId="0" fontId="4" fillId="0" borderId="12" xfId="0" applyFont="1" applyBorder="1"/>
    <xf numFmtId="4" fontId="1" fillId="0" borderId="13" xfId="0" applyNumberFormat="1" applyFont="1" applyFill="1" applyBorder="1"/>
    <xf numFmtId="4" fontId="1" fillId="0" borderId="13" xfId="0" applyNumberFormat="1" applyFont="1" applyBorder="1"/>
    <xf numFmtId="4" fontId="1" fillId="0" borderId="15" xfId="0" applyNumberFormat="1" applyFont="1" applyBorder="1"/>
    <xf numFmtId="0" fontId="1" fillId="0" borderId="13" xfId="0" applyFont="1" applyBorder="1"/>
    <xf numFmtId="0" fontId="1" fillId="0" borderId="12" xfId="0" applyFont="1" applyBorder="1"/>
    <xf numFmtId="0" fontId="1" fillId="0" borderId="17" xfId="0" applyFont="1" applyBorder="1"/>
    <xf numFmtId="4" fontId="2" fillId="0" borderId="18" xfId="0" applyNumberFormat="1" applyFont="1" applyBorder="1"/>
    <xf numFmtId="4" fontId="2" fillId="0" borderId="20" xfId="0" applyNumberFormat="1" applyFont="1" applyBorder="1"/>
    <xf numFmtId="0" fontId="1" fillId="0" borderId="31" xfId="0" applyFont="1" applyBorder="1"/>
    <xf numFmtId="0" fontId="1" fillId="0" borderId="32" xfId="0" applyFont="1" applyBorder="1"/>
    <xf numFmtId="4" fontId="2" fillId="0" borderId="33" xfId="0" applyNumberFormat="1" applyFont="1" applyBorder="1"/>
    <xf numFmtId="4" fontId="2" fillId="0" borderId="34" xfId="0" applyNumberFormat="1" applyFont="1" applyBorder="1"/>
    <xf numFmtId="4" fontId="2" fillId="0" borderId="35" xfId="0" applyNumberFormat="1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1" fillId="0" borderId="3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5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1" fillId="0" borderId="25" xfId="0" applyNumberFormat="1" applyFont="1" applyBorder="1"/>
    <xf numFmtId="0" fontId="1" fillId="0" borderId="0" xfId="0" applyFont="1" applyFill="1"/>
    <xf numFmtId="4" fontId="1" fillId="0" borderId="0" xfId="0" applyNumberFormat="1" applyFont="1" applyFill="1"/>
    <xf numFmtId="0" fontId="1" fillId="0" borderId="28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" fillId="0" borderId="36" xfId="0" applyFont="1" applyBorder="1"/>
    <xf numFmtId="2" fontId="1" fillId="0" borderId="44" xfId="0" applyNumberFormat="1" applyFont="1" applyBorder="1"/>
    <xf numFmtId="4" fontId="1" fillId="0" borderId="38" xfId="0" applyNumberFormat="1" applyFont="1" applyBorder="1"/>
    <xf numFmtId="4" fontId="2" fillId="0" borderId="0" xfId="0" applyNumberFormat="1" applyFont="1" applyBorder="1"/>
    <xf numFmtId="0" fontId="2" fillId="0" borderId="8" xfId="0" applyFont="1" applyFill="1" applyBorder="1"/>
    <xf numFmtId="4" fontId="2" fillId="0" borderId="8" xfId="0" applyNumberFormat="1" applyFont="1" applyFill="1" applyBorder="1"/>
    <xf numFmtId="4" fontId="2" fillId="0" borderId="10" xfId="0" applyNumberFormat="1" applyFont="1" applyFill="1" applyBorder="1"/>
    <xf numFmtId="2" fontId="2" fillId="0" borderId="13" xfId="0" applyNumberFormat="1" applyFont="1" applyFill="1" applyBorder="1" applyAlignment="1">
      <alignment horizontal="right"/>
    </xf>
    <xf numFmtId="4" fontId="2" fillId="0" borderId="15" xfId="0" applyNumberFormat="1" applyFont="1" applyFill="1" applyBorder="1"/>
    <xf numFmtId="0" fontId="2" fillId="0" borderId="13" xfId="0" applyFont="1" applyFill="1" applyBorder="1" applyAlignment="1">
      <alignment horizontal="right"/>
    </xf>
    <xf numFmtId="0" fontId="2" fillId="0" borderId="13" xfId="0" applyFont="1" applyFill="1" applyBorder="1"/>
    <xf numFmtId="4" fontId="2" fillId="2" borderId="15" xfId="0" applyNumberFormat="1" applyFont="1" applyFill="1" applyBorder="1"/>
    <xf numFmtId="0" fontId="2" fillId="0" borderId="13" xfId="0" applyFont="1" applyBorder="1" applyAlignment="1">
      <alignment horizontal="right"/>
    </xf>
    <xf numFmtId="2" fontId="2" fillId="0" borderId="13" xfId="0" applyNumberFormat="1" applyFont="1" applyBorder="1"/>
    <xf numFmtId="0" fontId="4" fillId="0" borderId="13" xfId="0" applyFont="1" applyBorder="1"/>
    <xf numFmtId="0" fontId="4" fillId="0" borderId="21" xfId="0" applyFont="1" applyBorder="1"/>
    <xf numFmtId="0" fontId="2" fillId="0" borderId="23" xfId="0" applyFont="1" applyBorder="1"/>
    <xf numFmtId="4" fontId="2" fillId="0" borderId="23" xfId="0" applyNumberFormat="1" applyFont="1" applyFill="1" applyBorder="1"/>
    <xf numFmtId="4" fontId="2" fillId="0" borderId="25" xfId="0" applyNumberFormat="1" applyFont="1" applyFill="1" applyBorder="1"/>
    <xf numFmtId="0" fontId="1" fillId="0" borderId="37" xfId="0" applyFont="1" applyBorder="1" applyAlignment="1">
      <alignment horizontal="right"/>
    </xf>
    <xf numFmtId="4" fontId="1" fillId="0" borderId="5" xfId="0" applyNumberFormat="1" applyFont="1" applyFill="1" applyBorder="1"/>
    <xf numFmtId="4" fontId="1" fillId="0" borderId="44" xfId="0" applyNumberFormat="1" applyFont="1" applyFill="1" applyBorder="1"/>
    <xf numFmtId="0" fontId="1" fillId="0" borderId="37" xfId="0" applyFont="1" applyBorder="1"/>
    <xf numFmtId="0" fontId="2" fillId="0" borderId="45" xfId="0" applyFont="1" applyBorder="1"/>
    <xf numFmtId="4" fontId="2" fillId="0" borderId="46" xfId="0" applyNumberFormat="1" applyFont="1" applyFill="1" applyBorder="1"/>
    <xf numFmtId="4" fontId="2" fillId="0" borderId="47" xfId="0" applyNumberFormat="1" applyFont="1" applyFill="1" applyBorder="1"/>
    <xf numFmtId="0" fontId="2" fillId="0" borderId="48" xfId="0" applyFont="1" applyBorder="1"/>
    <xf numFmtId="4" fontId="2" fillId="0" borderId="49" xfId="0" applyNumberFormat="1" applyFont="1" applyFill="1" applyBorder="1"/>
    <xf numFmtId="4" fontId="2" fillId="0" borderId="50" xfId="0" applyNumberFormat="1" applyFont="1" applyFill="1" applyBorder="1"/>
    <xf numFmtId="0" fontId="2" fillId="0" borderId="51" xfId="0" applyFont="1" applyBorder="1"/>
    <xf numFmtId="0" fontId="1" fillId="0" borderId="28" xfId="0" applyFont="1" applyBorder="1"/>
    <xf numFmtId="0" fontId="1" fillId="0" borderId="52" xfId="0" applyFont="1" applyBorder="1"/>
    <xf numFmtId="4" fontId="1" fillId="0" borderId="30" xfId="0" applyNumberFormat="1" applyFont="1" applyBorder="1"/>
    <xf numFmtId="4" fontId="1" fillId="0" borderId="29" xfId="0" applyNumberFormat="1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10" xfId="0" applyNumberFormat="1" applyFont="1" applyBorder="1"/>
    <xf numFmtId="0" fontId="1" fillId="0" borderId="53" xfId="0" applyFont="1" applyBorder="1"/>
    <xf numFmtId="0" fontId="1" fillId="0" borderId="54" xfId="0" applyFont="1" applyBorder="1"/>
    <xf numFmtId="4" fontId="1" fillId="0" borderId="55" xfId="0" applyNumberFormat="1" applyFont="1" applyBorder="1"/>
    <xf numFmtId="4" fontId="1" fillId="0" borderId="46" xfId="0" applyNumberFormat="1" applyFont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3" borderId="28" xfId="0" applyFont="1" applyFill="1" applyBorder="1"/>
    <xf numFmtId="0" fontId="1" fillId="3" borderId="52" xfId="0" applyFont="1" applyFill="1" applyBorder="1"/>
    <xf numFmtId="4" fontId="4" fillId="3" borderId="52" xfId="0" applyNumberFormat="1" applyFont="1" applyFill="1" applyBorder="1"/>
    <xf numFmtId="4" fontId="4" fillId="3" borderId="57" xfId="0" applyNumberFormat="1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4" fontId="4" fillId="0" borderId="8" xfId="0" applyNumberFormat="1" applyFont="1" applyBorder="1"/>
    <xf numFmtId="4" fontId="4" fillId="0" borderId="10" xfId="0" applyNumberFormat="1" applyFont="1" applyBorder="1"/>
    <xf numFmtId="0" fontId="1" fillId="0" borderId="13" xfId="0" applyFont="1" applyFill="1" applyBorder="1"/>
    <xf numFmtId="4" fontId="4" fillId="0" borderId="13" xfId="0" applyNumberFormat="1" applyFont="1" applyBorder="1"/>
    <xf numFmtId="4" fontId="4" fillId="0" borderId="15" xfId="0" applyNumberFormat="1" applyFont="1" applyBorder="1"/>
    <xf numFmtId="0" fontId="1" fillId="0" borderId="21" xfId="0" applyFont="1" applyFill="1" applyBorder="1"/>
    <xf numFmtId="0" fontId="1" fillId="0" borderId="23" xfId="0" applyFont="1" applyFill="1" applyBorder="1"/>
    <xf numFmtId="4" fontId="4" fillId="0" borderId="23" xfId="0" applyNumberFormat="1" applyFont="1" applyBorder="1"/>
    <xf numFmtId="4" fontId="4" fillId="0" borderId="25" xfId="0" applyNumberFormat="1" applyFont="1" applyBorder="1"/>
    <xf numFmtId="0" fontId="1" fillId="0" borderId="0" xfId="0" applyFont="1" applyFill="1" applyBorder="1"/>
    <xf numFmtId="0" fontId="2" fillId="0" borderId="6" xfId="0" applyFont="1" applyBorder="1" applyAlignment="1">
      <alignment vertical="center" wrapText="1"/>
    </xf>
    <xf numFmtId="4" fontId="2" fillId="0" borderId="10" xfId="0" applyNumberFormat="1" applyFont="1" applyBorder="1" applyAlignment="1"/>
    <xf numFmtId="0" fontId="4" fillId="0" borderId="0" xfId="0" applyFont="1" applyFill="1"/>
    <xf numFmtId="0" fontId="2" fillId="0" borderId="11" xfId="0" applyFont="1" applyBorder="1" applyAlignment="1">
      <alignment vertical="center" wrapText="1"/>
    </xf>
    <xf numFmtId="4" fontId="2" fillId="0" borderId="15" xfId="0" applyNumberFormat="1" applyFont="1" applyFill="1" applyBorder="1" applyAlignment="1"/>
    <xf numFmtId="0" fontId="2" fillId="0" borderId="16" xfId="0" applyFont="1" applyBorder="1" applyAlignment="1">
      <alignment vertical="center" wrapText="1"/>
    </xf>
    <xf numFmtId="4" fontId="2" fillId="0" borderId="20" xfId="0" applyNumberFormat="1" applyFont="1" applyFill="1" applyBorder="1" applyAlignment="1"/>
    <xf numFmtId="4" fontId="1" fillId="0" borderId="0" xfId="0" applyNumberFormat="1" applyFont="1"/>
    <xf numFmtId="4" fontId="1" fillId="0" borderId="36" xfId="0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7"/>
  <sheetViews>
    <sheetView tabSelected="1" topLeftCell="A43" workbookViewId="0">
      <selection activeCell="G18" sqref="G18"/>
    </sheetView>
  </sheetViews>
  <sheetFormatPr defaultRowHeight="15" x14ac:dyDescent="0.25"/>
  <cols>
    <col min="1" max="1" width="48.42578125" customWidth="1"/>
    <col min="2" max="2" width="12.85546875" customWidth="1"/>
    <col min="3" max="3" width="13.85546875" style="1" customWidth="1"/>
    <col min="4" max="4" width="16.5703125" style="1" customWidth="1"/>
    <col min="5" max="5" width="17.42578125" style="1" customWidth="1"/>
    <col min="6" max="6" width="16.7109375" customWidth="1"/>
    <col min="7" max="7" width="13.5703125" customWidth="1"/>
    <col min="257" max="257" width="48.42578125" customWidth="1"/>
    <col min="258" max="258" width="12.85546875" customWidth="1"/>
    <col min="259" max="259" width="13.85546875" customWidth="1"/>
    <col min="260" max="260" width="16.5703125" customWidth="1"/>
    <col min="261" max="261" width="17.42578125" customWidth="1"/>
    <col min="262" max="262" width="16.7109375" customWidth="1"/>
    <col min="263" max="263" width="13.5703125" customWidth="1"/>
    <col min="513" max="513" width="48.42578125" customWidth="1"/>
    <col min="514" max="514" width="12.85546875" customWidth="1"/>
    <col min="515" max="515" width="13.85546875" customWidth="1"/>
    <col min="516" max="516" width="16.5703125" customWidth="1"/>
    <col min="517" max="517" width="17.42578125" customWidth="1"/>
    <col min="518" max="518" width="16.7109375" customWidth="1"/>
    <col min="519" max="519" width="13.5703125" customWidth="1"/>
    <col min="769" max="769" width="48.42578125" customWidth="1"/>
    <col min="770" max="770" width="12.85546875" customWidth="1"/>
    <col min="771" max="771" width="13.85546875" customWidth="1"/>
    <col min="772" max="772" width="16.5703125" customWidth="1"/>
    <col min="773" max="773" width="17.42578125" customWidth="1"/>
    <col min="774" max="774" width="16.7109375" customWidth="1"/>
    <col min="775" max="775" width="13.5703125" customWidth="1"/>
    <col min="1025" max="1025" width="48.42578125" customWidth="1"/>
    <col min="1026" max="1026" width="12.85546875" customWidth="1"/>
    <col min="1027" max="1027" width="13.85546875" customWidth="1"/>
    <col min="1028" max="1028" width="16.5703125" customWidth="1"/>
    <col min="1029" max="1029" width="17.42578125" customWidth="1"/>
    <col min="1030" max="1030" width="16.7109375" customWidth="1"/>
    <col min="1031" max="1031" width="13.5703125" customWidth="1"/>
    <col min="1281" max="1281" width="48.42578125" customWidth="1"/>
    <col min="1282" max="1282" width="12.85546875" customWidth="1"/>
    <col min="1283" max="1283" width="13.85546875" customWidth="1"/>
    <col min="1284" max="1284" width="16.5703125" customWidth="1"/>
    <col min="1285" max="1285" width="17.42578125" customWidth="1"/>
    <col min="1286" max="1286" width="16.7109375" customWidth="1"/>
    <col min="1287" max="1287" width="13.5703125" customWidth="1"/>
    <col min="1537" max="1537" width="48.42578125" customWidth="1"/>
    <col min="1538" max="1538" width="12.85546875" customWidth="1"/>
    <col min="1539" max="1539" width="13.85546875" customWidth="1"/>
    <col min="1540" max="1540" width="16.5703125" customWidth="1"/>
    <col min="1541" max="1541" width="17.42578125" customWidth="1"/>
    <col min="1542" max="1542" width="16.7109375" customWidth="1"/>
    <col min="1543" max="1543" width="13.5703125" customWidth="1"/>
    <col min="1793" max="1793" width="48.42578125" customWidth="1"/>
    <col min="1794" max="1794" width="12.85546875" customWidth="1"/>
    <col min="1795" max="1795" width="13.85546875" customWidth="1"/>
    <col min="1796" max="1796" width="16.5703125" customWidth="1"/>
    <col min="1797" max="1797" width="17.42578125" customWidth="1"/>
    <col min="1798" max="1798" width="16.7109375" customWidth="1"/>
    <col min="1799" max="1799" width="13.5703125" customWidth="1"/>
    <col min="2049" max="2049" width="48.42578125" customWidth="1"/>
    <col min="2050" max="2050" width="12.85546875" customWidth="1"/>
    <col min="2051" max="2051" width="13.85546875" customWidth="1"/>
    <col min="2052" max="2052" width="16.5703125" customWidth="1"/>
    <col min="2053" max="2053" width="17.42578125" customWidth="1"/>
    <col min="2054" max="2054" width="16.7109375" customWidth="1"/>
    <col min="2055" max="2055" width="13.5703125" customWidth="1"/>
    <col min="2305" max="2305" width="48.42578125" customWidth="1"/>
    <col min="2306" max="2306" width="12.85546875" customWidth="1"/>
    <col min="2307" max="2307" width="13.85546875" customWidth="1"/>
    <col min="2308" max="2308" width="16.5703125" customWidth="1"/>
    <col min="2309" max="2309" width="17.42578125" customWidth="1"/>
    <col min="2310" max="2310" width="16.7109375" customWidth="1"/>
    <col min="2311" max="2311" width="13.5703125" customWidth="1"/>
    <col min="2561" max="2561" width="48.42578125" customWidth="1"/>
    <col min="2562" max="2562" width="12.85546875" customWidth="1"/>
    <col min="2563" max="2563" width="13.85546875" customWidth="1"/>
    <col min="2564" max="2564" width="16.5703125" customWidth="1"/>
    <col min="2565" max="2565" width="17.42578125" customWidth="1"/>
    <col min="2566" max="2566" width="16.7109375" customWidth="1"/>
    <col min="2567" max="2567" width="13.5703125" customWidth="1"/>
    <col min="2817" max="2817" width="48.42578125" customWidth="1"/>
    <col min="2818" max="2818" width="12.85546875" customWidth="1"/>
    <col min="2819" max="2819" width="13.85546875" customWidth="1"/>
    <col min="2820" max="2820" width="16.5703125" customWidth="1"/>
    <col min="2821" max="2821" width="17.42578125" customWidth="1"/>
    <col min="2822" max="2822" width="16.7109375" customWidth="1"/>
    <col min="2823" max="2823" width="13.5703125" customWidth="1"/>
    <col min="3073" max="3073" width="48.42578125" customWidth="1"/>
    <col min="3074" max="3074" width="12.85546875" customWidth="1"/>
    <col min="3075" max="3075" width="13.85546875" customWidth="1"/>
    <col min="3076" max="3076" width="16.5703125" customWidth="1"/>
    <col min="3077" max="3077" width="17.42578125" customWidth="1"/>
    <col min="3078" max="3078" width="16.7109375" customWidth="1"/>
    <col min="3079" max="3079" width="13.5703125" customWidth="1"/>
    <col min="3329" max="3329" width="48.42578125" customWidth="1"/>
    <col min="3330" max="3330" width="12.85546875" customWidth="1"/>
    <col min="3331" max="3331" width="13.85546875" customWidth="1"/>
    <col min="3332" max="3332" width="16.5703125" customWidth="1"/>
    <col min="3333" max="3333" width="17.42578125" customWidth="1"/>
    <col min="3334" max="3334" width="16.7109375" customWidth="1"/>
    <col min="3335" max="3335" width="13.5703125" customWidth="1"/>
    <col min="3585" max="3585" width="48.42578125" customWidth="1"/>
    <col min="3586" max="3586" width="12.85546875" customWidth="1"/>
    <col min="3587" max="3587" width="13.85546875" customWidth="1"/>
    <col min="3588" max="3588" width="16.5703125" customWidth="1"/>
    <col min="3589" max="3589" width="17.42578125" customWidth="1"/>
    <col min="3590" max="3590" width="16.7109375" customWidth="1"/>
    <col min="3591" max="3591" width="13.5703125" customWidth="1"/>
    <col min="3841" max="3841" width="48.42578125" customWidth="1"/>
    <col min="3842" max="3842" width="12.85546875" customWidth="1"/>
    <col min="3843" max="3843" width="13.85546875" customWidth="1"/>
    <col min="3844" max="3844" width="16.5703125" customWidth="1"/>
    <col min="3845" max="3845" width="17.42578125" customWidth="1"/>
    <col min="3846" max="3846" width="16.7109375" customWidth="1"/>
    <col min="3847" max="3847" width="13.5703125" customWidth="1"/>
    <col min="4097" max="4097" width="48.42578125" customWidth="1"/>
    <col min="4098" max="4098" width="12.85546875" customWidth="1"/>
    <col min="4099" max="4099" width="13.85546875" customWidth="1"/>
    <col min="4100" max="4100" width="16.5703125" customWidth="1"/>
    <col min="4101" max="4101" width="17.42578125" customWidth="1"/>
    <col min="4102" max="4102" width="16.7109375" customWidth="1"/>
    <col min="4103" max="4103" width="13.5703125" customWidth="1"/>
    <col min="4353" max="4353" width="48.42578125" customWidth="1"/>
    <col min="4354" max="4354" width="12.85546875" customWidth="1"/>
    <col min="4355" max="4355" width="13.85546875" customWidth="1"/>
    <col min="4356" max="4356" width="16.5703125" customWidth="1"/>
    <col min="4357" max="4357" width="17.42578125" customWidth="1"/>
    <col min="4358" max="4358" width="16.7109375" customWidth="1"/>
    <col min="4359" max="4359" width="13.5703125" customWidth="1"/>
    <col min="4609" max="4609" width="48.42578125" customWidth="1"/>
    <col min="4610" max="4610" width="12.85546875" customWidth="1"/>
    <col min="4611" max="4611" width="13.85546875" customWidth="1"/>
    <col min="4612" max="4612" width="16.5703125" customWidth="1"/>
    <col min="4613" max="4613" width="17.42578125" customWidth="1"/>
    <col min="4614" max="4614" width="16.7109375" customWidth="1"/>
    <col min="4615" max="4615" width="13.5703125" customWidth="1"/>
    <col min="4865" max="4865" width="48.42578125" customWidth="1"/>
    <col min="4866" max="4866" width="12.85546875" customWidth="1"/>
    <col min="4867" max="4867" width="13.85546875" customWidth="1"/>
    <col min="4868" max="4868" width="16.5703125" customWidth="1"/>
    <col min="4869" max="4869" width="17.42578125" customWidth="1"/>
    <col min="4870" max="4870" width="16.7109375" customWidth="1"/>
    <col min="4871" max="4871" width="13.5703125" customWidth="1"/>
    <col min="5121" max="5121" width="48.42578125" customWidth="1"/>
    <col min="5122" max="5122" width="12.85546875" customWidth="1"/>
    <col min="5123" max="5123" width="13.85546875" customWidth="1"/>
    <col min="5124" max="5124" width="16.5703125" customWidth="1"/>
    <col min="5125" max="5125" width="17.42578125" customWidth="1"/>
    <col min="5126" max="5126" width="16.7109375" customWidth="1"/>
    <col min="5127" max="5127" width="13.5703125" customWidth="1"/>
    <col min="5377" max="5377" width="48.42578125" customWidth="1"/>
    <col min="5378" max="5378" width="12.85546875" customWidth="1"/>
    <col min="5379" max="5379" width="13.85546875" customWidth="1"/>
    <col min="5380" max="5380" width="16.5703125" customWidth="1"/>
    <col min="5381" max="5381" width="17.42578125" customWidth="1"/>
    <col min="5382" max="5382" width="16.7109375" customWidth="1"/>
    <col min="5383" max="5383" width="13.5703125" customWidth="1"/>
    <col min="5633" max="5633" width="48.42578125" customWidth="1"/>
    <col min="5634" max="5634" width="12.85546875" customWidth="1"/>
    <col min="5635" max="5635" width="13.85546875" customWidth="1"/>
    <col min="5636" max="5636" width="16.5703125" customWidth="1"/>
    <col min="5637" max="5637" width="17.42578125" customWidth="1"/>
    <col min="5638" max="5638" width="16.7109375" customWidth="1"/>
    <col min="5639" max="5639" width="13.5703125" customWidth="1"/>
    <col min="5889" max="5889" width="48.42578125" customWidth="1"/>
    <col min="5890" max="5890" width="12.85546875" customWidth="1"/>
    <col min="5891" max="5891" width="13.85546875" customWidth="1"/>
    <col min="5892" max="5892" width="16.5703125" customWidth="1"/>
    <col min="5893" max="5893" width="17.42578125" customWidth="1"/>
    <col min="5894" max="5894" width="16.7109375" customWidth="1"/>
    <col min="5895" max="5895" width="13.5703125" customWidth="1"/>
    <col min="6145" max="6145" width="48.42578125" customWidth="1"/>
    <col min="6146" max="6146" width="12.85546875" customWidth="1"/>
    <col min="6147" max="6147" width="13.85546875" customWidth="1"/>
    <col min="6148" max="6148" width="16.5703125" customWidth="1"/>
    <col min="6149" max="6149" width="17.42578125" customWidth="1"/>
    <col min="6150" max="6150" width="16.7109375" customWidth="1"/>
    <col min="6151" max="6151" width="13.5703125" customWidth="1"/>
    <col min="6401" max="6401" width="48.42578125" customWidth="1"/>
    <col min="6402" max="6402" width="12.85546875" customWidth="1"/>
    <col min="6403" max="6403" width="13.85546875" customWidth="1"/>
    <col min="6404" max="6404" width="16.5703125" customWidth="1"/>
    <col min="6405" max="6405" width="17.42578125" customWidth="1"/>
    <col min="6406" max="6406" width="16.7109375" customWidth="1"/>
    <col min="6407" max="6407" width="13.5703125" customWidth="1"/>
    <col min="6657" max="6657" width="48.42578125" customWidth="1"/>
    <col min="6658" max="6658" width="12.85546875" customWidth="1"/>
    <col min="6659" max="6659" width="13.85546875" customWidth="1"/>
    <col min="6660" max="6660" width="16.5703125" customWidth="1"/>
    <col min="6661" max="6661" width="17.42578125" customWidth="1"/>
    <col min="6662" max="6662" width="16.7109375" customWidth="1"/>
    <col min="6663" max="6663" width="13.5703125" customWidth="1"/>
    <col min="6913" max="6913" width="48.42578125" customWidth="1"/>
    <col min="6914" max="6914" width="12.85546875" customWidth="1"/>
    <col min="6915" max="6915" width="13.85546875" customWidth="1"/>
    <col min="6916" max="6916" width="16.5703125" customWidth="1"/>
    <col min="6917" max="6917" width="17.42578125" customWidth="1"/>
    <col min="6918" max="6918" width="16.7109375" customWidth="1"/>
    <col min="6919" max="6919" width="13.5703125" customWidth="1"/>
    <col min="7169" max="7169" width="48.42578125" customWidth="1"/>
    <col min="7170" max="7170" width="12.85546875" customWidth="1"/>
    <col min="7171" max="7171" width="13.85546875" customWidth="1"/>
    <col min="7172" max="7172" width="16.5703125" customWidth="1"/>
    <col min="7173" max="7173" width="17.42578125" customWidth="1"/>
    <col min="7174" max="7174" width="16.7109375" customWidth="1"/>
    <col min="7175" max="7175" width="13.5703125" customWidth="1"/>
    <col min="7425" max="7425" width="48.42578125" customWidth="1"/>
    <col min="7426" max="7426" width="12.85546875" customWidth="1"/>
    <col min="7427" max="7427" width="13.85546875" customWidth="1"/>
    <col min="7428" max="7428" width="16.5703125" customWidth="1"/>
    <col min="7429" max="7429" width="17.42578125" customWidth="1"/>
    <col min="7430" max="7430" width="16.7109375" customWidth="1"/>
    <col min="7431" max="7431" width="13.5703125" customWidth="1"/>
    <col min="7681" max="7681" width="48.42578125" customWidth="1"/>
    <col min="7682" max="7682" width="12.85546875" customWidth="1"/>
    <col min="7683" max="7683" width="13.85546875" customWidth="1"/>
    <col min="7684" max="7684" width="16.5703125" customWidth="1"/>
    <col min="7685" max="7685" width="17.42578125" customWidth="1"/>
    <col min="7686" max="7686" width="16.7109375" customWidth="1"/>
    <col min="7687" max="7687" width="13.5703125" customWidth="1"/>
    <col min="7937" max="7937" width="48.42578125" customWidth="1"/>
    <col min="7938" max="7938" width="12.85546875" customWidth="1"/>
    <col min="7939" max="7939" width="13.85546875" customWidth="1"/>
    <col min="7940" max="7940" width="16.5703125" customWidth="1"/>
    <col min="7941" max="7941" width="17.42578125" customWidth="1"/>
    <col min="7942" max="7942" width="16.7109375" customWidth="1"/>
    <col min="7943" max="7943" width="13.5703125" customWidth="1"/>
    <col min="8193" max="8193" width="48.42578125" customWidth="1"/>
    <col min="8194" max="8194" width="12.85546875" customWidth="1"/>
    <col min="8195" max="8195" width="13.85546875" customWidth="1"/>
    <col min="8196" max="8196" width="16.5703125" customWidth="1"/>
    <col min="8197" max="8197" width="17.42578125" customWidth="1"/>
    <col min="8198" max="8198" width="16.7109375" customWidth="1"/>
    <col min="8199" max="8199" width="13.5703125" customWidth="1"/>
    <col min="8449" max="8449" width="48.42578125" customWidth="1"/>
    <col min="8450" max="8450" width="12.85546875" customWidth="1"/>
    <col min="8451" max="8451" width="13.85546875" customWidth="1"/>
    <col min="8452" max="8452" width="16.5703125" customWidth="1"/>
    <col min="8453" max="8453" width="17.42578125" customWidth="1"/>
    <col min="8454" max="8454" width="16.7109375" customWidth="1"/>
    <col min="8455" max="8455" width="13.5703125" customWidth="1"/>
    <col min="8705" max="8705" width="48.42578125" customWidth="1"/>
    <col min="8706" max="8706" width="12.85546875" customWidth="1"/>
    <col min="8707" max="8707" width="13.85546875" customWidth="1"/>
    <col min="8708" max="8708" width="16.5703125" customWidth="1"/>
    <col min="8709" max="8709" width="17.42578125" customWidth="1"/>
    <col min="8710" max="8710" width="16.7109375" customWidth="1"/>
    <col min="8711" max="8711" width="13.5703125" customWidth="1"/>
    <col min="8961" max="8961" width="48.42578125" customWidth="1"/>
    <col min="8962" max="8962" width="12.85546875" customWidth="1"/>
    <col min="8963" max="8963" width="13.85546875" customWidth="1"/>
    <col min="8964" max="8964" width="16.5703125" customWidth="1"/>
    <col min="8965" max="8965" width="17.42578125" customWidth="1"/>
    <col min="8966" max="8966" width="16.7109375" customWidth="1"/>
    <col min="8967" max="8967" width="13.5703125" customWidth="1"/>
    <col min="9217" max="9217" width="48.42578125" customWidth="1"/>
    <col min="9218" max="9218" width="12.85546875" customWidth="1"/>
    <col min="9219" max="9219" width="13.85546875" customWidth="1"/>
    <col min="9220" max="9220" width="16.5703125" customWidth="1"/>
    <col min="9221" max="9221" width="17.42578125" customWidth="1"/>
    <col min="9222" max="9222" width="16.7109375" customWidth="1"/>
    <col min="9223" max="9223" width="13.5703125" customWidth="1"/>
    <col min="9473" max="9473" width="48.42578125" customWidth="1"/>
    <col min="9474" max="9474" width="12.85546875" customWidth="1"/>
    <col min="9475" max="9475" width="13.85546875" customWidth="1"/>
    <col min="9476" max="9476" width="16.5703125" customWidth="1"/>
    <col min="9477" max="9477" width="17.42578125" customWidth="1"/>
    <col min="9478" max="9478" width="16.7109375" customWidth="1"/>
    <col min="9479" max="9479" width="13.5703125" customWidth="1"/>
    <col min="9729" max="9729" width="48.42578125" customWidth="1"/>
    <col min="9730" max="9730" width="12.85546875" customWidth="1"/>
    <col min="9731" max="9731" width="13.85546875" customWidth="1"/>
    <col min="9732" max="9732" width="16.5703125" customWidth="1"/>
    <col min="9733" max="9733" width="17.42578125" customWidth="1"/>
    <col min="9734" max="9734" width="16.7109375" customWidth="1"/>
    <col min="9735" max="9735" width="13.5703125" customWidth="1"/>
    <col min="9985" max="9985" width="48.42578125" customWidth="1"/>
    <col min="9986" max="9986" width="12.85546875" customWidth="1"/>
    <col min="9987" max="9987" width="13.85546875" customWidth="1"/>
    <col min="9988" max="9988" width="16.5703125" customWidth="1"/>
    <col min="9989" max="9989" width="17.42578125" customWidth="1"/>
    <col min="9990" max="9990" width="16.7109375" customWidth="1"/>
    <col min="9991" max="9991" width="13.5703125" customWidth="1"/>
    <col min="10241" max="10241" width="48.42578125" customWidth="1"/>
    <col min="10242" max="10242" width="12.85546875" customWidth="1"/>
    <col min="10243" max="10243" width="13.85546875" customWidth="1"/>
    <col min="10244" max="10244" width="16.5703125" customWidth="1"/>
    <col min="10245" max="10245" width="17.42578125" customWidth="1"/>
    <col min="10246" max="10246" width="16.7109375" customWidth="1"/>
    <col min="10247" max="10247" width="13.5703125" customWidth="1"/>
    <col min="10497" max="10497" width="48.42578125" customWidth="1"/>
    <col min="10498" max="10498" width="12.85546875" customWidth="1"/>
    <col min="10499" max="10499" width="13.85546875" customWidth="1"/>
    <col min="10500" max="10500" width="16.5703125" customWidth="1"/>
    <col min="10501" max="10501" width="17.42578125" customWidth="1"/>
    <col min="10502" max="10502" width="16.7109375" customWidth="1"/>
    <col min="10503" max="10503" width="13.5703125" customWidth="1"/>
    <col min="10753" max="10753" width="48.42578125" customWidth="1"/>
    <col min="10754" max="10754" width="12.85546875" customWidth="1"/>
    <col min="10755" max="10755" width="13.85546875" customWidth="1"/>
    <col min="10756" max="10756" width="16.5703125" customWidth="1"/>
    <col min="10757" max="10757" width="17.42578125" customWidth="1"/>
    <col min="10758" max="10758" width="16.7109375" customWidth="1"/>
    <col min="10759" max="10759" width="13.5703125" customWidth="1"/>
    <col min="11009" max="11009" width="48.42578125" customWidth="1"/>
    <col min="11010" max="11010" width="12.85546875" customWidth="1"/>
    <col min="11011" max="11011" width="13.85546875" customWidth="1"/>
    <col min="11012" max="11012" width="16.5703125" customWidth="1"/>
    <col min="11013" max="11013" width="17.42578125" customWidth="1"/>
    <col min="11014" max="11014" width="16.7109375" customWidth="1"/>
    <col min="11015" max="11015" width="13.5703125" customWidth="1"/>
    <col min="11265" max="11265" width="48.42578125" customWidth="1"/>
    <col min="11266" max="11266" width="12.85546875" customWidth="1"/>
    <col min="11267" max="11267" width="13.85546875" customWidth="1"/>
    <col min="11268" max="11268" width="16.5703125" customWidth="1"/>
    <col min="11269" max="11269" width="17.42578125" customWidth="1"/>
    <col min="11270" max="11270" width="16.7109375" customWidth="1"/>
    <col min="11271" max="11271" width="13.5703125" customWidth="1"/>
    <col min="11521" max="11521" width="48.42578125" customWidth="1"/>
    <col min="11522" max="11522" width="12.85546875" customWidth="1"/>
    <col min="11523" max="11523" width="13.85546875" customWidth="1"/>
    <col min="11524" max="11524" width="16.5703125" customWidth="1"/>
    <col min="11525" max="11525" width="17.42578125" customWidth="1"/>
    <col min="11526" max="11526" width="16.7109375" customWidth="1"/>
    <col min="11527" max="11527" width="13.5703125" customWidth="1"/>
    <col min="11777" max="11777" width="48.42578125" customWidth="1"/>
    <col min="11778" max="11778" width="12.85546875" customWidth="1"/>
    <col min="11779" max="11779" width="13.85546875" customWidth="1"/>
    <col min="11780" max="11780" width="16.5703125" customWidth="1"/>
    <col min="11781" max="11781" width="17.42578125" customWidth="1"/>
    <col min="11782" max="11782" width="16.7109375" customWidth="1"/>
    <col min="11783" max="11783" width="13.5703125" customWidth="1"/>
    <col min="12033" max="12033" width="48.42578125" customWidth="1"/>
    <col min="12034" max="12034" width="12.85546875" customWidth="1"/>
    <col min="12035" max="12035" width="13.85546875" customWidth="1"/>
    <col min="12036" max="12036" width="16.5703125" customWidth="1"/>
    <col min="12037" max="12037" width="17.42578125" customWidth="1"/>
    <col min="12038" max="12038" width="16.7109375" customWidth="1"/>
    <col min="12039" max="12039" width="13.5703125" customWidth="1"/>
    <col min="12289" max="12289" width="48.42578125" customWidth="1"/>
    <col min="12290" max="12290" width="12.85546875" customWidth="1"/>
    <col min="12291" max="12291" width="13.85546875" customWidth="1"/>
    <col min="12292" max="12292" width="16.5703125" customWidth="1"/>
    <col min="12293" max="12293" width="17.42578125" customWidth="1"/>
    <col min="12294" max="12294" width="16.7109375" customWidth="1"/>
    <col min="12295" max="12295" width="13.5703125" customWidth="1"/>
    <col min="12545" max="12545" width="48.42578125" customWidth="1"/>
    <col min="12546" max="12546" width="12.85546875" customWidth="1"/>
    <col min="12547" max="12547" width="13.85546875" customWidth="1"/>
    <col min="12548" max="12548" width="16.5703125" customWidth="1"/>
    <col min="12549" max="12549" width="17.42578125" customWidth="1"/>
    <col min="12550" max="12550" width="16.7109375" customWidth="1"/>
    <col min="12551" max="12551" width="13.5703125" customWidth="1"/>
    <col min="12801" max="12801" width="48.42578125" customWidth="1"/>
    <col min="12802" max="12802" width="12.85546875" customWidth="1"/>
    <col min="12803" max="12803" width="13.85546875" customWidth="1"/>
    <col min="12804" max="12804" width="16.5703125" customWidth="1"/>
    <col min="12805" max="12805" width="17.42578125" customWidth="1"/>
    <col min="12806" max="12806" width="16.7109375" customWidth="1"/>
    <col min="12807" max="12807" width="13.5703125" customWidth="1"/>
    <col min="13057" max="13057" width="48.42578125" customWidth="1"/>
    <col min="13058" max="13058" width="12.85546875" customWidth="1"/>
    <col min="13059" max="13059" width="13.85546875" customWidth="1"/>
    <col min="13060" max="13060" width="16.5703125" customWidth="1"/>
    <col min="13061" max="13061" width="17.42578125" customWidth="1"/>
    <col min="13062" max="13062" width="16.7109375" customWidth="1"/>
    <col min="13063" max="13063" width="13.5703125" customWidth="1"/>
    <col min="13313" max="13313" width="48.42578125" customWidth="1"/>
    <col min="13314" max="13314" width="12.85546875" customWidth="1"/>
    <col min="13315" max="13315" width="13.85546875" customWidth="1"/>
    <col min="13316" max="13316" width="16.5703125" customWidth="1"/>
    <col min="13317" max="13317" width="17.42578125" customWidth="1"/>
    <col min="13318" max="13318" width="16.7109375" customWidth="1"/>
    <col min="13319" max="13319" width="13.5703125" customWidth="1"/>
    <col min="13569" max="13569" width="48.42578125" customWidth="1"/>
    <col min="13570" max="13570" width="12.85546875" customWidth="1"/>
    <col min="13571" max="13571" width="13.85546875" customWidth="1"/>
    <col min="13572" max="13572" width="16.5703125" customWidth="1"/>
    <col min="13573" max="13573" width="17.42578125" customWidth="1"/>
    <col min="13574" max="13574" width="16.7109375" customWidth="1"/>
    <col min="13575" max="13575" width="13.5703125" customWidth="1"/>
    <col min="13825" max="13825" width="48.42578125" customWidth="1"/>
    <col min="13826" max="13826" width="12.85546875" customWidth="1"/>
    <col min="13827" max="13827" width="13.85546875" customWidth="1"/>
    <col min="13828" max="13828" width="16.5703125" customWidth="1"/>
    <col min="13829" max="13829" width="17.42578125" customWidth="1"/>
    <col min="13830" max="13830" width="16.7109375" customWidth="1"/>
    <col min="13831" max="13831" width="13.5703125" customWidth="1"/>
    <col min="14081" max="14081" width="48.42578125" customWidth="1"/>
    <col min="14082" max="14082" width="12.85546875" customWidth="1"/>
    <col min="14083" max="14083" width="13.85546875" customWidth="1"/>
    <col min="14084" max="14084" width="16.5703125" customWidth="1"/>
    <col min="14085" max="14085" width="17.42578125" customWidth="1"/>
    <col min="14086" max="14086" width="16.7109375" customWidth="1"/>
    <col min="14087" max="14087" width="13.5703125" customWidth="1"/>
    <col min="14337" max="14337" width="48.42578125" customWidth="1"/>
    <col min="14338" max="14338" width="12.85546875" customWidth="1"/>
    <col min="14339" max="14339" width="13.85546875" customWidth="1"/>
    <col min="14340" max="14340" width="16.5703125" customWidth="1"/>
    <col min="14341" max="14341" width="17.42578125" customWidth="1"/>
    <col min="14342" max="14342" width="16.7109375" customWidth="1"/>
    <col min="14343" max="14343" width="13.5703125" customWidth="1"/>
    <col min="14593" max="14593" width="48.42578125" customWidth="1"/>
    <col min="14594" max="14594" width="12.85546875" customWidth="1"/>
    <col min="14595" max="14595" width="13.85546875" customWidth="1"/>
    <col min="14596" max="14596" width="16.5703125" customWidth="1"/>
    <col min="14597" max="14597" width="17.42578125" customWidth="1"/>
    <col min="14598" max="14598" width="16.7109375" customWidth="1"/>
    <col min="14599" max="14599" width="13.5703125" customWidth="1"/>
    <col min="14849" max="14849" width="48.42578125" customWidth="1"/>
    <col min="14850" max="14850" width="12.85546875" customWidth="1"/>
    <col min="14851" max="14851" width="13.85546875" customWidth="1"/>
    <col min="14852" max="14852" width="16.5703125" customWidth="1"/>
    <col min="14853" max="14853" width="17.42578125" customWidth="1"/>
    <col min="14854" max="14854" width="16.7109375" customWidth="1"/>
    <col min="14855" max="14855" width="13.5703125" customWidth="1"/>
    <col min="15105" max="15105" width="48.42578125" customWidth="1"/>
    <col min="15106" max="15106" width="12.85546875" customWidth="1"/>
    <col min="15107" max="15107" width="13.85546875" customWidth="1"/>
    <col min="15108" max="15108" width="16.5703125" customWidth="1"/>
    <col min="15109" max="15109" width="17.42578125" customWidth="1"/>
    <col min="15110" max="15110" width="16.7109375" customWidth="1"/>
    <col min="15111" max="15111" width="13.5703125" customWidth="1"/>
    <col min="15361" max="15361" width="48.42578125" customWidth="1"/>
    <col min="15362" max="15362" width="12.85546875" customWidth="1"/>
    <col min="15363" max="15363" width="13.85546875" customWidth="1"/>
    <col min="15364" max="15364" width="16.5703125" customWidth="1"/>
    <col min="15365" max="15365" width="17.42578125" customWidth="1"/>
    <col min="15366" max="15366" width="16.7109375" customWidth="1"/>
    <col min="15367" max="15367" width="13.5703125" customWidth="1"/>
    <col min="15617" max="15617" width="48.42578125" customWidth="1"/>
    <col min="15618" max="15618" width="12.85546875" customWidth="1"/>
    <col min="15619" max="15619" width="13.85546875" customWidth="1"/>
    <col min="15620" max="15620" width="16.5703125" customWidth="1"/>
    <col min="15621" max="15621" width="17.42578125" customWidth="1"/>
    <col min="15622" max="15622" width="16.7109375" customWidth="1"/>
    <col min="15623" max="15623" width="13.5703125" customWidth="1"/>
    <col min="15873" max="15873" width="48.42578125" customWidth="1"/>
    <col min="15874" max="15874" width="12.85546875" customWidth="1"/>
    <col min="15875" max="15875" width="13.85546875" customWidth="1"/>
    <col min="15876" max="15876" width="16.5703125" customWidth="1"/>
    <col min="15877" max="15877" width="17.42578125" customWidth="1"/>
    <col min="15878" max="15878" width="16.7109375" customWidth="1"/>
    <col min="15879" max="15879" width="13.5703125" customWidth="1"/>
    <col min="16129" max="16129" width="48.42578125" customWidth="1"/>
    <col min="16130" max="16130" width="12.85546875" customWidth="1"/>
    <col min="16131" max="16131" width="13.85546875" customWidth="1"/>
    <col min="16132" max="16132" width="16.5703125" customWidth="1"/>
    <col min="16133" max="16133" width="17.42578125" customWidth="1"/>
    <col min="16134" max="16134" width="16.7109375" customWidth="1"/>
    <col min="16135" max="16135" width="13.5703125" customWidth="1"/>
  </cols>
  <sheetData>
    <row r="2" spans="1:7" ht="15.75" x14ac:dyDescent="0.25">
      <c r="A2" s="150" t="s">
        <v>55</v>
      </c>
      <c r="B2" s="151"/>
      <c r="C2" s="151"/>
      <c r="D2" s="151"/>
      <c r="E2" s="151"/>
      <c r="F2" s="7"/>
    </row>
    <row r="3" spans="1:7" ht="15.75" x14ac:dyDescent="0.25">
      <c r="A3" s="151"/>
      <c r="B3" s="151"/>
      <c r="C3" s="151"/>
      <c r="D3" s="151"/>
      <c r="E3" s="151"/>
      <c r="F3" s="7"/>
    </row>
    <row r="4" spans="1:7" ht="16.5" thickBot="1" x14ac:dyDescent="0.3">
      <c r="A4" s="4" t="s">
        <v>0</v>
      </c>
      <c r="B4" s="7"/>
      <c r="C4" s="8"/>
      <c r="D4" s="8"/>
      <c r="E4" s="8"/>
      <c r="F4" s="7"/>
    </row>
    <row r="5" spans="1:7" ht="48" thickBot="1" x14ac:dyDescent="0.3">
      <c r="A5" s="65" t="s">
        <v>1</v>
      </c>
      <c r="B5" s="10" t="s">
        <v>2</v>
      </c>
      <c r="C5" s="11" t="s">
        <v>3</v>
      </c>
      <c r="D5" s="7"/>
      <c r="E5" s="7"/>
      <c r="F5" s="7"/>
    </row>
    <row r="6" spans="1:7" ht="15.75" x14ac:dyDescent="0.25">
      <c r="A6" s="12" t="s">
        <v>4</v>
      </c>
      <c r="B6" s="13">
        <v>179</v>
      </c>
      <c r="C6" s="14">
        <v>5066.2</v>
      </c>
      <c r="D6" s="7"/>
      <c r="E6" s="7"/>
      <c r="F6" s="7"/>
    </row>
    <row r="7" spans="1:7" ht="15.75" x14ac:dyDescent="0.25">
      <c r="A7" s="15"/>
      <c r="B7" s="16"/>
      <c r="C7" s="17"/>
      <c r="D7" s="7"/>
      <c r="E7" s="7"/>
      <c r="F7" s="7"/>
    </row>
    <row r="8" spans="1:7" ht="15.75" hidden="1" x14ac:dyDescent="0.25">
      <c r="A8" s="15"/>
      <c r="B8" s="16"/>
      <c r="C8" s="17"/>
      <c r="D8" s="7"/>
      <c r="E8" s="7"/>
      <c r="F8" s="7"/>
    </row>
    <row r="9" spans="1:7" ht="15.75" hidden="1" x14ac:dyDescent="0.25">
      <c r="A9" s="18"/>
      <c r="B9" s="19"/>
      <c r="C9" s="20"/>
      <c r="D9" s="7"/>
      <c r="E9" s="7"/>
      <c r="F9" s="7"/>
    </row>
    <row r="10" spans="1:7" ht="16.5" thickBot="1" x14ac:dyDescent="0.3">
      <c r="A10" s="21" t="s">
        <v>5</v>
      </c>
      <c r="B10" s="22">
        <f>B6+B7+B8+B9</f>
        <v>179</v>
      </c>
      <c r="C10" s="23">
        <f>C6+C7+C8+C9</f>
        <v>5066.2</v>
      </c>
      <c r="D10" s="7"/>
      <c r="E10" s="7"/>
      <c r="F10" s="7"/>
    </row>
    <row r="11" spans="1:7" ht="15.75" x14ac:dyDescent="0.25">
      <c r="A11" s="6"/>
      <c r="B11" s="24"/>
      <c r="C11" s="25"/>
      <c r="D11" s="26"/>
      <c r="E11" s="27"/>
      <c r="F11" s="7"/>
    </row>
    <row r="12" spans="1:7" ht="16.5" thickBot="1" x14ac:dyDescent="0.3">
      <c r="A12" s="6" t="s">
        <v>6</v>
      </c>
      <c r="B12" s="28"/>
      <c r="C12" s="29"/>
      <c r="D12" s="30"/>
      <c r="E12" s="30"/>
      <c r="F12" s="7"/>
    </row>
    <row r="13" spans="1:7" ht="79.5" thickBot="1" x14ac:dyDescent="0.3">
      <c r="A13" s="31" t="s">
        <v>7</v>
      </c>
      <c r="B13" s="32" t="s">
        <v>8</v>
      </c>
      <c r="C13" s="33" t="s">
        <v>58</v>
      </c>
      <c r="D13" s="34" t="s">
        <v>59</v>
      </c>
      <c r="E13" s="35" t="s">
        <v>56</v>
      </c>
      <c r="F13" s="36" t="s">
        <v>60</v>
      </c>
    </row>
    <row r="14" spans="1:7" ht="15.75" x14ac:dyDescent="0.25">
      <c r="A14" s="37" t="s">
        <v>9</v>
      </c>
      <c r="B14" s="38">
        <v>16.190000000000001</v>
      </c>
      <c r="C14" s="39">
        <v>966023.83</v>
      </c>
      <c r="D14" s="39">
        <f>280901.32+76919.85</f>
        <v>357821.17000000004</v>
      </c>
      <c r="E14" s="39">
        <f>956784.34+61423.3+36531.63</f>
        <v>1054739.27</v>
      </c>
      <c r="F14" s="40">
        <f>D14-E14+C14</f>
        <v>269105.73</v>
      </c>
      <c r="G14" s="1"/>
    </row>
    <row r="15" spans="1:7" ht="15.75" x14ac:dyDescent="0.25">
      <c r="A15" s="41" t="s">
        <v>10</v>
      </c>
      <c r="B15" s="42">
        <v>5.52</v>
      </c>
      <c r="C15" s="43">
        <v>307214.55</v>
      </c>
      <c r="D15" s="44">
        <v>79790.990000000005</v>
      </c>
      <c r="E15" s="44">
        <f>295171.16+17906.65</f>
        <v>313077.81</v>
      </c>
      <c r="F15" s="45">
        <f>D15-E15+C15</f>
        <v>73927.729999999981</v>
      </c>
    </row>
    <row r="16" spans="1:7" ht="15.75" x14ac:dyDescent="0.25">
      <c r="A16" s="41" t="s">
        <v>11</v>
      </c>
      <c r="B16" s="42"/>
      <c r="C16" s="43"/>
      <c r="D16" s="44"/>
      <c r="E16" s="43"/>
      <c r="F16" s="45">
        <f>D16-E16+C16</f>
        <v>0</v>
      </c>
    </row>
    <row r="17" spans="1:6" ht="15.75" x14ac:dyDescent="0.25">
      <c r="A17" s="41" t="s">
        <v>12</v>
      </c>
      <c r="B17" s="42">
        <v>0.18</v>
      </c>
      <c r="C17" s="43">
        <v>25634.83</v>
      </c>
      <c r="D17" s="44">
        <v>10640.54</v>
      </c>
      <c r="E17" s="43">
        <f>35760.29+1198.3</f>
        <v>36958.590000000004</v>
      </c>
      <c r="F17" s="45">
        <f>D17-E17+C17</f>
        <v>-683.22000000000116</v>
      </c>
    </row>
    <row r="18" spans="1:6" ht="15.75" x14ac:dyDescent="0.25">
      <c r="A18" s="41" t="s">
        <v>13</v>
      </c>
      <c r="B18" s="46"/>
      <c r="C18" s="43"/>
      <c r="D18" s="44"/>
      <c r="E18" s="43"/>
      <c r="F18" s="45"/>
    </row>
    <row r="19" spans="1:6" ht="15.75" x14ac:dyDescent="0.25">
      <c r="A19" s="15" t="s">
        <v>14</v>
      </c>
      <c r="B19" s="47"/>
      <c r="C19" s="47">
        <f>C20+C21+C22+C23</f>
        <v>1972510.4700000002</v>
      </c>
      <c r="D19" s="48">
        <f>D20+D21+D22+D23</f>
        <v>164550.66999999998</v>
      </c>
      <c r="E19" s="47">
        <f>E20+E21+E22+E23</f>
        <v>1645758.46</v>
      </c>
      <c r="F19" s="49">
        <f t="shared" ref="F19:F24" si="0">D19-E19+C19</f>
        <v>491302.68000000017</v>
      </c>
    </row>
    <row r="20" spans="1:6" ht="15.75" x14ac:dyDescent="0.25">
      <c r="A20" s="41" t="s">
        <v>15</v>
      </c>
      <c r="B20" s="50">
        <v>929.47</v>
      </c>
      <c r="C20" s="43">
        <v>1468424.25</v>
      </c>
      <c r="D20" s="44">
        <v>-72770.83</v>
      </c>
      <c r="E20" s="43">
        <f>856853.14+85651</f>
        <v>942504.14</v>
      </c>
      <c r="F20" s="45">
        <f t="shared" si="0"/>
        <v>453149.28</v>
      </c>
    </row>
    <row r="21" spans="1:6" ht="15.75" x14ac:dyDescent="0.25">
      <c r="A21" s="41" t="s">
        <v>16</v>
      </c>
      <c r="B21" s="50">
        <v>14.1</v>
      </c>
      <c r="C21" s="43">
        <v>255166.55</v>
      </c>
      <c r="D21" s="44">
        <f>363797.71-213084.04</f>
        <v>150713.67000000001</v>
      </c>
      <c r="E21" s="43">
        <f>415296.45+9841.58+5823.56+970.05</f>
        <v>431931.64</v>
      </c>
      <c r="F21" s="45">
        <f t="shared" si="0"/>
        <v>-26051.419999999984</v>
      </c>
    </row>
    <row r="22" spans="1:6" ht="15.75" x14ac:dyDescent="0.25">
      <c r="A22" s="41" t="s">
        <v>17</v>
      </c>
      <c r="B22" s="50">
        <v>8.25</v>
      </c>
      <c r="C22" s="43">
        <v>88625.83</v>
      </c>
      <c r="D22" s="43">
        <v>33574.629999999997</v>
      </c>
      <c r="E22" s="43">
        <f>93448.48+5667.76</f>
        <v>99116.239999999991</v>
      </c>
      <c r="F22" s="45">
        <f t="shared" si="0"/>
        <v>23084.220000000016</v>
      </c>
    </row>
    <row r="23" spans="1:6" ht="15.75" x14ac:dyDescent="0.25">
      <c r="A23" s="41" t="s">
        <v>18</v>
      </c>
      <c r="B23" s="50">
        <v>9.52</v>
      </c>
      <c r="C23" s="43">
        <v>160293.84</v>
      </c>
      <c r="D23" s="43">
        <v>53033.2</v>
      </c>
      <c r="E23" s="43">
        <f>161939.05+10267.39</f>
        <v>172206.44</v>
      </c>
      <c r="F23" s="45">
        <f t="shared" si="0"/>
        <v>41120.599999999991</v>
      </c>
    </row>
    <row r="24" spans="1:6" ht="15.75" x14ac:dyDescent="0.25">
      <c r="A24" s="15" t="s">
        <v>19</v>
      </c>
      <c r="B24" s="50">
        <v>0.72</v>
      </c>
      <c r="C24" s="44"/>
      <c r="D24" s="43"/>
      <c r="E24" s="43"/>
      <c r="F24" s="45">
        <f t="shared" si="0"/>
        <v>0</v>
      </c>
    </row>
    <row r="25" spans="1:6" ht="16.5" thickBot="1" x14ac:dyDescent="0.3">
      <c r="A25" s="15" t="s">
        <v>20</v>
      </c>
      <c r="B25" s="51"/>
      <c r="C25" s="44">
        <v>17585.009999999998</v>
      </c>
      <c r="D25" s="44"/>
      <c r="E25" s="43"/>
      <c r="F25" s="45"/>
    </row>
    <row r="26" spans="1:6" ht="15.75" hidden="1" x14ac:dyDescent="0.25">
      <c r="A26" s="18" t="s">
        <v>57</v>
      </c>
      <c r="B26" s="52"/>
      <c r="C26" s="53"/>
      <c r="D26" s="53"/>
      <c r="E26" s="53"/>
      <c r="F26" s="54">
        <f>D26-E26+C26</f>
        <v>0</v>
      </c>
    </row>
    <row r="27" spans="1:6" ht="16.5" hidden="1" thickBot="1" x14ac:dyDescent="0.3">
      <c r="A27" s="55" t="s">
        <v>21</v>
      </c>
      <c r="B27" s="56"/>
      <c r="C27" s="57"/>
      <c r="D27" s="57"/>
      <c r="E27" s="58"/>
      <c r="F27" s="59"/>
    </row>
    <row r="28" spans="1:6" ht="16.5" thickBot="1" x14ac:dyDescent="0.3">
      <c r="A28" s="60" t="s">
        <v>22</v>
      </c>
      <c r="B28" s="61"/>
      <c r="C28" s="62">
        <f>C14+C15+C20+C21+C22+C23+C24+C25+C16+C17+C26+C18</f>
        <v>3288968.6899999995</v>
      </c>
      <c r="D28" s="62">
        <f>D24+D19+D17+D16+D15+D14+D25+D26+D18+D27</f>
        <v>612803.37000000011</v>
      </c>
      <c r="E28" s="63">
        <f>E14+E15+E20+E21+E22+E23+E24+E25+E16+E17+E26</f>
        <v>3050534.1300000004</v>
      </c>
      <c r="F28" s="64">
        <f>F14+F15+F20+F21+F22+F23+F24+F25+F16+F17+F26</f>
        <v>833652.92</v>
      </c>
    </row>
    <row r="29" spans="1:6" ht="15.75" thickBot="1" x14ac:dyDescent="0.3"/>
    <row r="30" spans="1:6" ht="21.75" customHeight="1" thickBot="1" x14ac:dyDescent="0.3">
      <c r="A30" s="147" t="s">
        <v>71</v>
      </c>
      <c r="B30" s="148"/>
      <c r="C30" s="148"/>
      <c r="D30" s="149"/>
      <c r="E30" s="8"/>
    </row>
    <row r="31" spans="1:6" ht="15.75" x14ac:dyDescent="0.25">
      <c r="A31" s="72" t="s">
        <v>23</v>
      </c>
      <c r="B31" s="73" t="s">
        <v>24</v>
      </c>
      <c r="C31" s="74" t="s">
        <v>25</v>
      </c>
      <c r="D31" s="75" t="s">
        <v>26</v>
      </c>
      <c r="E31" s="25"/>
      <c r="F31" s="1"/>
    </row>
    <row r="32" spans="1:6" ht="16.5" thickBot="1" x14ac:dyDescent="0.3">
      <c r="A32" s="76"/>
      <c r="B32" s="77"/>
      <c r="C32" s="78"/>
      <c r="D32" s="79"/>
      <c r="E32" s="29"/>
      <c r="F32" s="1"/>
    </row>
    <row r="33" spans="1:6" ht="16.5" thickBot="1" x14ac:dyDescent="0.3">
      <c r="A33" s="80" t="s">
        <v>9</v>
      </c>
      <c r="B33" s="81">
        <f>B34+B35+B36+B37+B38+B39+B40+B41+B42+B43+B44+B45+B46</f>
        <v>16.189999999999998</v>
      </c>
      <c r="C33" s="82">
        <f>C34+C35+C36+C37+C38+C39+C40+C41+C42+C43+C44+C45+C46</f>
        <v>966023.01599999995</v>
      </c>
      <c r="D33" s="82">
        <f>D34+D35+D36+D40+D41+D46+D45+D44</f>
        <v>997459.65999999992</v>
      </c>
      <c r="E33" s="83"/>
      <c r="F33" s="2"/>
    </row>
    <row r="34" spans="1:6" ht="15.75" x14ac:dyDescent="0.25">
      <c r="A34" s="37" t="s">
        <v>27</v>
      </c>
      <c r="B34" s="84">
        <v>3.99</v>
      </c>
      <c r="C34" s="85">
        <f>B34*C10*7+2.7*C10*5</f>
        <v>209892.66599999997</v>
      </c>
      <c r="D34" s="86">
        <f>13679.55*6+20215.34+6535.79+20215.34*5</f>
        <v>209905.12999999998</v>
      </c>
      <c r="E34" s="83"/>
      <c r="F34" s="1"/>
    </row>
    <row r="35" spans="1:6" ht="15.75" x14ac:dyDescent="0.25">
      <c r="A35" s="41" t="s">
        <v>28</v>
      </c>
      <c r="B35" s="87">
        <v>1.55</v>
      </c>
      <c r="C35" s="44">
        <f>B35*C10*7+1.63*C10*5</f>
        <v>96257.799999999988</v>
      </c>
      <c r="D35" s="88">
        <f>8258.4*12</f>
        <v>99100.799999999988</v>
      </c>
      <c r="E35" s="83"/>
      <c r="F35" s="2"/>
    </row>
    <row r="36" spans="1:6" ht="15.75" x14ac:dyDescent="0.25">
      <c r="A36" s="41" t="s">
        <v>29</v>
      </c>
      <c r="B36" s="89">
        <f>7.59+1.36</f>
        <v>8.9499999999999993</v>
      </c>
      <c r="C36" s="44">
        <f>B36*C10*7+9.52*C10*5</f>
        <v>558548.54999999993</v>
      </c>
      <c r="D36" s="88">
        <f>48233.08*6+44939.85*6-4000-3293.23+1140+1560</f>
        <v>554444.35</v>
      </c>
      <c r="E36" s="83"/>
      <c r="F36" s="1"/>
    </row>
    <row r="37" spans="1:6" ht="15.75" x14ac:dyDescent="0.25">
      <c r="A37" s="41" t="s">
        <v>30</v>
      </c>
      <c r="B37" s="90"/>
      <c r="C37" s="43"/>
      <c r="D37" s="91"/>
      <c r="E37" s="83"/>
    </row>
    <row r="38" spans="1:6" ht="15.75" x14ac:dyDescent="0.25">
      <c r="A38" s="41" t="s">
        <v>31</v>
      </c>
      <c r="B38" s="90"/>
      <c r="C38" s="43"/>
      <c r="D38" s="88"/>
      <c r="E38" s="83"/>
    </row>
    <row r="39" spans="1:6" ht="15.75" x14ac:dyDescent="0.25">
      <c r="A39" s="41" t="s">
        <v>32</v>
      </c>
      <c r="B39" s="89">
        <v>0.05</v>
      </c>
      <c r="C39" s="43">
        <f>B39*C10*12</f>
        <v>3039.7200000000003</v>
      </c>
      <c r="D39" s="88">
        <v>527.97</v>
      </c>
      <c r="E39" s="83"/>
    </row>
    <row r="40" spans="1:6" ht="15.75" x14ac:dyDescent="0.25">
      <c r="A40" s="41" t="s">
        <v>33</v>
      </c>
      <c r="B40" s="90">
        <v>0.15</v>
      </c>
      <c r="C40" s="44">
        <f>B40*C10*12</f>
        <v>9119.16</v>
      </c>
      <c r="D40" s="88">
        <v>8360.4</v>
      </c>
      <c r="E40" s="83"/>
    </row>
    <row r="41" spans="1:6" ht="15.75" x14ac:dyDescent="0.25">
      <c r="A41" s="41" t="s">
        <v>34</v>
      </c>
      <c r="B41" s="87">
        <v>1.1299999999999999</v>
      </c>
      <c r="C41" s="44">
        <f>B41*C10*7+1.05*C10*5</f>
        <v>66671.19200000001</v>
      </c>
      <c r="D41" s="88">
        <f>(41.3+4867.18+797.04)*6+(4867.18+41.3+842.65)*6</f>
        <v>68739.899999999994</v>
      </c>
      <c r="E41" s="83"/>
    </row>
    <row r="42" spans="1:6" ht="15.75" x14ac:dyDescent="0.25">
      <c r="A42" s="41" t="s">
        <v>35</v>
      </c>
      <c r="B42" s="92"/>
      <c r="C42" s="93"/>
      <c r="D42" s="88"/>
      <c r="E42" s="83"/>
    </row>
    <row r="43" spans="1:6" ht="15.75" x14ac:dyDescent="0.25">
      <c r="A43" s="41" t="s">
        <v>36</v>
      </c>
      <c r="B43" s="94"/>
      <c r="C43" s="43"/>
      <c r="D43" s="88"/>
      <c r="E43" s="83"/>
    </row>
    <row r="44" spans="1:6" ht="15.75" x14ac:dyDescent="0.25">
      <c r="A44" s="41" t="s">
        <v>37</v>
      </c>
      <c r="B44" s="92">
        <v>0.12</v>
      </c>
      <c r="C44" s="44">
        <f>B44*C10*12</f>
        <v>7295.3279999999995</v>
      </c>
      <c r="D44" s="88">
        <v>19381.59</v>
      </c>
      <c r="E44" s="83"/>
    </row>
    <row r="45" spans="1:6" ht="15.75" x14ac:dyDescent="0.25">
      <c r="A45" s="41" t="s">
        <v>38</v>
      </c>
      <c r="B45" s="92">
        <v>0.25</v>
      </c>
      <c r="C45" s="43">
        <f>B45*C6*7+0.2*C10*5</f>
        <v>13932.05</v>
      </c>
      <c r="D45" s="88">
        <v>37527.49</v>
      </c>
      <c r="E45" s="83"/>
    </row>
    <row r="46" spans="1:6" ht="16.5" thickBot="1" x14ac:dyDescent="0.3">
      <c r="A46" s="95" t="s">
        <v>39</v>
      </c>
      <c r="B46" s="96"/>
      <c r="C46" s="97">
        <f>0.05*5*C10</f>
        <v>1266.55</v>
      </c>
      <c r="D46" s="98"/>
      <c r="E46" s="83"/>
    </row>
    <row r="47" spans="1:6" ht="16.5" thickBot="1" x14ac:dyDescent="0.3">
      <c r="A47" s="9" t="s">
        <v>61</v>
      </c>
      <c r="B47" s="99">
        <v>0.18</v>
      </c>
      <c r="C47" s="100">
        <f>B47*C10*7+0.76*5*C10</f>
        <v>25634.971999999998</v>
      </c>
      <c r="D47" s="101">
        <v>111415.31</v>
      </c>
      <c r="E47" s="83"/>
    </row>
    <row r="48" spans="1:6" ht="16.5" thickBot="1" x14ac:dyDescent="0.3">
      <c r="A48" s="9" t="s">
        <v>40</v>
      </c>
      <c r="B48" s="99">
        <v>5.52</v>
      </c>
      <c r="C48" s="100">
        <f>B48*C10*7+4.4*5*C10</f>
        <v>307214.36799999996</v>
      </c>
      <c r="D48" s="101">
        <v>131492</v>
      </c>
      <c r="E48" s="83"/>
    </row>
    <row r="49" spans="1:6" ht="16.5" thickBot="1" x14ac:dyDescent="0.3">
      <c r="A49" s="9" t="s">
        <v>41</v>
      </c>
      <c r="B49" s="102"/>
      <c r="C49" s="100"/>
      <c r="D49" s="101"/>
      <c r="E49" s="83"/>
    </row>
    <row r="50" spans="1:6" ht="16.5" thickBot="1" x14ac:dyDescent="0.3">
      <c r="A50" s="9" t="s">
        <v>42</v>
      </c>
      <c r="B50" s="102"/>
      <c r="C50" s="100"/>
      <c r="D50" s="101"/>
      <c r="E50" s="83"/>
    </row>
    <row r="51" spans="1:6" ht="16.5" thickBot="1" x14ac:dyDescent="0.3">
      <c r="A51" s="9" t="s">
        <v>43</v>
      </c>
      <c r="B51" s="102"/>
      <c r="C51" s="100">
        <f>C52+C53+C54+C55</f>
        <v>0</v>
      </c>
      <c r="D51" s="101">
        <f>D52+D53+D54+D55</f>
        <v>2039277.05</v>
      </c>
      <c r="E51" s="83"/>
    </row>
    <row r="52" spans="1:6" ht="15.75" x14ac:dyDescent="0.25">
      <c r="A52" s="41" t="s">
        <v>15</v>
      </c>
      <c r="B52" s="103"/>
      <c r="C52" s="104">
        <f>B52*C10*12</f>
        <v>0</v>
      </c>
      <c r="D52" s="105">
        <v>1648207.85</v>
      </c>
      <c r="E52" s="83"/>
      <c r="F52" s="2"/>
    </row>
    <row r="53" spans="1:6" ht="15.75" x14ac:dyDescent="0.25">
      <c r="A53" s="41" t="s">
        <v>16</v>
      </c>
      <c r="B53" s="106"/>
      <c r="C53" s="88">
        <f>B53*B10*12</f>
        <v>0</v>
      </c>
      <c r="D53" s="107">
        <v>105966.48</v>
      </c>
      <c r="E53" s="83"/>
    </row>
    <row r="54" spans="1:6" ht="15.75" x14ac:dyDescent="0.25">
      <c r="A54" s="41" t="s">
        <v>17</v>
      </c>
      <c r="B54" s="106"/>
      <c r="C54" s="88">
        <f>B54*B10*12</f>
        <v>0</v>
      </c>
      <c r="D54" s="108">
        <v>106059.88</v>
      </c>
      <c r="E54" s="83"/>
    </row>
    <row r="55" spans="1:6" ht="16.5" thickBot="1" x14ac:dyDescent="0.3">
      <c r="A55" s="41" t="s">
        <v>18</v>
      </c>
      <c r="B55" s="109"/>
      <c r="C55" s="98">
        <f>B55*B10*12</f>
        <v>0</v>
      </c>
      <c r="D55" s="108">
        <v>179042.84</v>
      </c>
      <c r="E55" s="83"/>
    </row>
    <row r="56" spans="1:6" ht="16.5" thickBot="1" x14ac:dyDescent="0.3">
      <c r="A56" s="110" t="s">
        <v>44</v>
      </c>
      <c r="B56" s="111"/>
      <c r="C56" s="112"/>
      <c r="D56" s="113">
        <f>D51+D50+D49+D48+D47+D33</f>
        <v>3279644.0199999996</v>
      </c>
      <c r="E56" s="25"/>
      <c r="F56" s="1"/>
    </row>
    <row r="57" spans="1:6" ht="15.75" x14ac:dyDescent="0.25">
      <c r="A57" s="12" t="s">
        <v>45</v>
      </c>
      <c r="B57" s="114"/>
      <c r="C57" s="115"/>
      <c r="D57" s="116">
        <f>25230</f>
        <v>25230</v>
      </c>
      <c r="E57" s="83"/>
    </row>
    <row r="58" spans="1:6" ht="15.75" x14ac:dyDescent="0.25">
      <c r="A58" s="117" t="s">
        <v>62</v>
      </c>
      <c r="B58" s="118"/>
      <c r="C58" s="119"/>
      <c r="D58" s="120">
        <f>C28-D56-D57</f>
        <v>-15905.330000000075</v>
      </c>
      <c r="E58" s="83"/>
    </row>
    <row r="59" spans="1:6" ht="15.75" x14ac:dyDescent="0.25">
      <c r="A59" s="121" t="s">
        <v>63</v>
      </c>
      <c r="B59" s="122"/>
      <c r="C59" s="48"/>
      <c r="D59" s="49">
        <v>57301.45</v>
      </c>
      <c r="E59" s="8"/>
    </row>
    <row r="60" spans="1:6" ht="34.5" customHeight="1" thickBot="1" x14ac:dyDescent="0.3">
      <c r="A60" s="66" t="s">
        <v>64</v>
      </c>
      <c r="B60" s="67"/>
      <c r="C60" s="68"/>
      <c r="D60" s="69">
        <f>D58+D59</f>
        <v>41396.119999999923</v>
      </c>
      <c r="E60" s="8"/>
      <c r="F60" s="1"/>
    </row>
    <row r="61" spans="1:6" ht="16.5" thickBot="1" x14ac:dyDescent="0.3">
      <c r="A61" s="123" t="s">
        <v>46</v>
      </c>
      <c r="B61" s="124"/>
      <c r="C61" s="125"/>
      <c r="D61" s="126"/>
      <c r="E61" s="8"/>
    </row>
    <row r="62" spans="1:6" ht="15.75" x14ac:dyDescent="0.25">
      <c r="A62" s="127" t="s">
        <v>9</v>
      </c>
      <c r="B62" s="128"/>
      <c r="C62" s="129"/>
      <c r="D62" s="130">
        <f>C14-D33</f>
        <v>-31435.829999999958</v>
      </c>
      <c r="E62" s="8"/>
    </row>
    <row r="63" spans="1:6" ht="15.75" x14ac:dyDescent="0.25">
      <c r="A63" s="121" t="s">
        <v>47</v>
      </c>
      <c r="B63" s="131"/>
      <c r="C63" s="132"/>
      <c r="D63" s="133">
        <f>C15-D48</f>
        <v>175722.55</v>
      </c>
      <c r="E63" s="8"/>
    </row>
    <row r="64" spans="1:6" ht="15.75" x14ac:dyDescent="0.25">
      <c r="A64" s="121" t="s">
        <v>48</v>
      </c>
      <c r="B64" s="131"/>
      <c r="C64" s="132"/>
      <c r="D64" s="133">
        <f>C17-D47</f>
        <v>-85780.479999999996</v>
      </c>
      <c r="E64" s="8"/>
    </row>
    <row r="65" spans="1:5" ht="15.75" x14ac:dyDescent="0.25">
      <c r="A65" s="121" t="s">
        <v>49</v>
      </c>
      <c r="B65" s="131"/>
      <c r="C65" s="132"/>
      <c r="D65" s="133">
        <f>C24-D50</f>
        <v>0</v>
      </c>
      <c r="E65" s="8"/>
    </row>
    <row r="66" spans="1:5" ht="15.75" x14ac:dyDescent="0.25">
      <c r="A66" s="121" t="s">
        <v>50</v>
      </c>
      <c r="B66" s="131"/>
      <c r="C66" s="132"/>
      <c r="D66" s="133">
        <f>C19-D51</f>
        <v>-66766.579999999842</v>
      </c>
      <c r="E66" s="8"/>
    </row>
    <row r="67" spans="1:5" ht="15.75" x14ac:dyDescent="0.25">
      <c r="A67" s="121" t="s">
        <v>51</v>
      </c>
      <c r="B67" s="131"/>
      <c r="C67" s="132"/>
      <c r="D67" s="133">
        <f>C25</f>
        <v>17585.009999999998</v>
      </c>
      <c r="E67" s="8"/>
    </row>
    <row r="68" spans="1:5" ht="16.5" thickBot="1" x14ac:dyDescent="0.3">
      <c r="A68" s="134" t="s">
        <v>52</v>
      </c>
      <c r="B68" s="135"/>
      <c r="C68" s="136"/>
      <c r="D68" s="137">
        <f>-D57</f>
        <v>-25230</v>
      </c>
      <c r="E68" s="8"/>
    </row>
    <row r="69" spans="1:5" ht="15.75" x14ac:dyDescent="0.25">
      <c r="A69" s="138"/>
      <c r="B69" s="138"/>
      <c r="C69" s="29"/>
      <c r="D69" s="29"/>
      <c r="E69" s="8"/>
    </row>
    <row r="70" spans="1:5" ht="16.5" thickBot="1" x14ac:dyDescent="0.3">
      <c r="A70" s="70" t="s">
        <v>65</v>
      </c>
      <c r="B70" s="70"/>
      <c r="C70" s="71"/>
      <c r="D70" s="71"/>
      <c r="E70" s="71"/>
    </row>
    <row r="71" spans="1:5" ht="15.75" x14ac:dyDescent="0.25">
      <c r="A71" s="139" t="s">
        <v>66</v>
      </c>
      <c r="B71" s="140">
        <v>10262</v>
      </c>
      <c r="C71" s="8" t="s">
        <v>53</v>
      </c>
      <c r="D71" s="141"/>
      <c r="E71" s="7"/>
    </row>
    <row r="72" spans="1:5" ht="15.75" x14ac:dyDescent="0.25">
      <c r="A72" s="142" t="s">
        <v>67</v>
      </c>
      <c r="B72" s="143">
        <v>5472</v>
      </c>
      <c r="C72" s="8" t="s">
        <v>53</v>
      </c>
      <c r="D72" s="7"/>
      <c r="E72" s="7"/>
    </row>
    <row r="73" spans="1:5" ht="15.75" x14ac:dyDescent="0.25">
      <c r="A73" s="142" t="s">
        <v>68</v>
      </c>
      <c r="B73" s="143">
        <v>11866</v>
      </c>
      <c r="C73" s="8" t="s">
        <v>53</v>
      </c>
      <c r="D73" s="7"/>
      <c r="E73" s="7"/>
    </row>
    <row r="74" spans="1:5" ht="16.5" thickBot="1" x14ac:dyDescent="0.3">
      <c r="A74" s="144" t="s">
        <v>69</v>
      </c>
      <c r="B74" s="145">
        <v>103892</v>
      </c>
      <c r="C74" s="8" t="s">
        <v>53</v>
      </c>
      <c r="D74" s="7"/>
      <c r="E74" s="7"/>
    </row>
    <row r="75" spans="1:5" ht="16.5" thickBot="1" x14ac:dyDescent="0.3">
      <c r="A75" s="9" t="s">
        <v>22</v>
      </c>
      <c r="B75" s="64">
        <f>SUM(B71:B74)</f>
        <v>131492</v>
      </c>
      <c r="C75" s="146" t="s">
        <v>53</v>
      </c>
      <c r="D75" s="7"/>
      <c r="E75" s="7"/>
    </row>
    <row r="76" spans="1:5" ht="15.75" x14ac:dyDescent="0.25">
      <c r="A76" s="4"/>
      <c r="B76" s="4"/>
      <c r="C76" s="146"/>
      <c r="D76" s="146"/>
      <c r="E76" s="146"/>
    </row>
    <row r="77" spans="1:5" x14ac:dyDescent="0.25">
      <c r="A77" s="3" t="s">
        <v>54</v>
      </c>
      <c r="B77" s="5"/>
      <c r="C77" s="5"/>
      <c r="D77" s="5" t="s">
        <v>70</v>
      </c>
    </row>
  </sheetData>
  <mergeCells count="7">
    <mergeCell ref="A2:E3"/>
    <mergeCell ref="A30:D30"/>
    <mergeCell ref="B31:B32"/>
    <mergeCell ref="C31:C32"/>
    <mergeCell ref="D31:D32"/>
    <mergeCell ref="A60:C60"/>
    <mergeCell ref="A31:A3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11,04,13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2013-04-11T02:45:42Z</cp:lastPrinted>
  <dcterms:created xsi:type="dcterms:W3CDTF">2013-04-11T01:12:03Z</dcterms:created>
  <dcterms:modified xsi:type="dcterms:W3CDTF">2013-04-11T03:25:36Z</dcterms:modified>
</cp:coreProperties>
</file>