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7" i="1" l="1"/>
  <c r="E48" i="1" l="1"/>
  <c r="E42" i="1" l="1"/>
  <c r="E36" i="1"/>
  <c r="E35" i="1"/>
  <c r="E37" i="1"/>
  <c r="D50" i="1" l="1"/>
  <c r="D39" i="1"/>
  <c r="D40" i="1"/>
  <c r="D41" i="1"/>
  <c r="D42" i="1"/>
  <c r="D43" i="1"/>
  <c r="D44" i="1"/>
  <c r="D45" i="1"/>
  <c r="D46" i="1"/>
  <c r="D47" i="1"/>
  <c r="D48" i="1"/>
  <c r="D49" i="1"/>
  <c r="D38" i="1"/>
  <c r="D37" i="1"/>
  <c r="D36" i="1"/>
  <c r="C37" i="1"/>
  <c r="D35" i="1"/>
  <c r="B37" i="1"/>
  <c r="B35" i="1"/>
  <c r="B34" i="1"/>
  <c r="F21" i="1"/>
  <c r="F19" i="1"/>
  <c r="G19" i="1" s="1"/>
  <c r="G28" i="1" s="1"/>
  <c r="E19" i="1"/>
  <c r="G27" i="1"/>
  <c r="E28" i="1"/>
  <c r="F28" i="1"/>
  <c r="E26" i="1"/>
  <c r="F26" i="1"/>
  <c r="G25" i="1"/>
  <c r="G26" i="1"/>
  <c r="D26" i="1" l="1"/>
  <c r="F23" i="1"/>
  <c r="G23" i="1" s="1"/>
  <c r="D23" i="1"/>
  <c r="D19" i="1" s="1"/>
  <c r="F22" i="1"/>
  <c r="D22" i="1"/>
  <c r="E21" i="1"/>
  <c r="D21" i="1"/>
  <c r="F20" i="1"/>
  <c r="D20" i="1"/>
  <c r="F17" i="1"/>
  <c r="E17" i="1"/>
  <c r="D17" i="1"/>
  <c r="F15" i="1"/>
  <c r="D15" i="1"/>
  <c r="F14" i="1"/>
  <c r="E87" i="1"/>
  <c r="E50" i="1" s="1"/>
  <c r="E68" i="1"/>
  <c r="E71" i="1"/>
  <c r="E53" i="1"/>
  <c r="D53" i="1"/>
  <c r="D58" i="1" s="1"/>
  <c r="E34" i="1"/>
  <c r="E65" i="1" s="1"/>
  <c r="E70" i="1"/>
  <c r="G24" i="1"/>
  <c r="G20" i="1"/>
  <c r="G18" i="1"/>
  <c r="G17" i="1"/>
  <c r="E67" i="1"/>
  <c r="G16" i="1"/>
  <c r="G15" i="1"/>
  <c r="G14" i="1"/>
  <c r="E10" i="1"/>
  <c r="D10" i="1"/>
  <c r="E66" i="1" l="1"/>
  <c r="E69" i="1"/>
  <c r="E58" i="1"/>
  <c r="E60" i="1" s="1"/>
  <c r="G22" i="1"/>
  <c r="G21" i="1"/>
  <c r="D28" i="1"/>
  <c r="D34" i="1" l="1"/>
  <c r="E62" i="1"/>
</calcChain>
</file>

<file path=xl/sharedStrings.xml><?xml version="1.0" encoding="utf-8"?>
<sst xmlns="http://schemas.openxmlformats.org/spreadsheetml/2006/main" count="100" uniqueCount="82">
  <si>
    <t>1.Техническая характеристика</t>
  </si>
  <si>
    <t>Адрес</t>
  </si>
  <si>
    <t>кол-во проживающих чел.</t>
  </si>
  <si>
    <t>Площадь ,м2</t>
  </si>
  <si>
    <t>Норильская 9</t>
  </si>
  <si>
    <t>Норильская 9а</t>
  </si>
  <si>
    <t>Норильская 9в</t>
  </si>
  <si>
    <t>Норильская 9б</t>
  </si>
  <si>
    <t>Итого</t>
  </si>
  <si>
    <t>2.Информация по начислению</t>
  </si>
  <si>
    <t>Статьи</t>
  </si>
  <si>
    <t>Доходы ТСЖ, руб.</t>
  </si>
  <si>
    <t>Задолженность жителей на начало года, руб.</t>
  </si>
  <si>
    <t>Оплачено жителями  в 2010г, руб.</t>
  </si>
  <si>
    <t>Задолженность жителей на отчетный период, руб.</t>
  </si>
  <si>
    <t>1.Содержание общего имущества</t>
  </si>
  <si>
    <t>2.Текущий ремонт</t>
  </si>
  <si>
    <t xml:space="preserve">3.Аренда </t>
  </si>
  <si>
    <t>4.Содержание приборов учета</t>
  </si>
  <si>
    <t>5.Капитальный ремонт</t>
  </si>
  <si>
    <t>6.Коммунальные ,всего</t>
  </si>
  <si>
    <t>6.1.Отопление, руб./ Гкал</t>
  </si>
  <si>
    <t>6.2.ГВС,   руб/м3</t>
  </si>
  <si>
    <t>6.3.ХВС    руб/м3</t>
  </si>
  <si>
    <t>6.4.Стоки   руб/м3</t>
  </si>
  <si>
    <t>7.Электроэнергия</t>
  </si>
  <si>
    <t>8.Пени</t>
  </si>
  <si>
    <t>9.Вознаграждение по договору( наем)</t>
  </si>
  <si>
    <t xml:space="preserve">Итого </t>
  </si>
  <si>
    <t xml:space="preserve">Наименование </t>
  </si>
  <si>
    <t>ПЛАН</t>
  </si>
  <si>
    <t>ФАКТ</t>
  </si>
  <si>
    <t>руб/м2</t>
  </si>
  <si>
    <t>Управление</t>
  </si>
  <si>
    <t>Уборка лестничных клеток</t>
  </si>
  <si>
    <t>Техническое обслуживание</t>
  </si>
  <si>
    <t>Обслуживание лифта</t>
  </si>
  <si>
    <t>Домофоны</t>
  </si>
  <si>
    <t>Налог на окружающую среду</t>
  </si>
  <si>
    <t>МОП</t>
  </si>
  <si>
    <t>ТБО</t>
  </si>
  <si>
    <t>Комиссия, почтовые, наториальные</t>
  </si>
  <si>
    <t xml:space="preserve">Госпошлина </t>
  </si>
  <si>
    <t>Система Город</t>
  </si>
  <si>
    <t>РКО</t>
  </si>
  <si>
    <t>Заработная плата председателя + ЕСН</t>
  </si>
  <si>
    <t>Прочие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</si>
  <si>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</si>
  <si>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</si>
  <si>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</si>
  <si>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</si>
  <si>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</si>
  <si>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</si>
  <si>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</si>
  <si>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</si>
  <si>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</si>
  <si>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</si>
  <si>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</si>
  <si>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</si>
  <si>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</si>
  <si>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</si>
  <si>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5Коммунальные услуги</t>
  </si>
  <si>
    <t>6. Пени</t>
  </si>
  <si>
    <t>7. Налог</t>
  </si>
  <si>
    <t>руб.</t>
  </si>
  <si>
    <t>Отчет ФХД ТСЖ " Восход"  за 2012 год.</t>
  </si>
  <si>
    <t>тарифы с 01.01.12по 31.05.12 руб/м2</t>
  </si>
  <si>
    <t>тарифы с 01.06.12 по 31.12.12 руб/м2</t>
  </si>
  <si>
    <t>10. сальдо на 01.01.09.</t>
  </si>
  <si>
    <t>с 01.09.12</t>
  </si>
  <si>
    <t>Финансовый результат  за 2012год</t>
  </si>
  <si>
    <t>Финансовый результат  2011 года</t>
  </si>
  <si>
    <t>Финансовый результат по ТСЖ   за 2012год , с учетом результата за 2011год.</t>
  </si>
  <si>
    <t>4.Выполнение работ по текущему ремонту за период с  01.01.2012г.по 31.12.2012г.</t>
  </si>
  <si>
    <t>Днепровский Д.А.</t>
  </si>
  <si>
    <t>3. Расходы ТСЖ , руб.</t>
  </si>
  <si>
    <t>2.Содержание приборов учета</t>
  </si>
  <si>
    <t>Установка задвижек</t>
  </si>
  <si>
    <t>Ремонт кровли, Норильская, 9а</t>
  </si>
  <si>
    <t>Сбивание сосулек с крыш</t>
  </si>
  <si>
    <t>Установка приборов учета, 3шт.</t>
  </si>
  <si>
    <t>Директор ООО УК "Ангара"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</si>
</sst>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2" fillId="0" borderId="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0" xfId="0" applyFont="1" applyBorder="1"/>
    <xf numFmtId="4" fontId="2" fillId="0" borderId="22" xfId="0" applyNumberFormat="1" applyFont="1" applyBorder="1" applyAlignment="1">
      <alignment horizontal="center"/>
    </xf>
    <xf numFmtId="0" fontId="0" fillId="0" borderId="0" xfId="0" applyBorder="1"/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4" fontId="4" fillId="0" borderId="0" xfId="0" applyNumberFormat="1" applyFont="1" applyBorder="1"/>
    <xf numFmtId="4" fontId="3" fillId="0" borderId="0" xfId="0" applyNumberFormat="1" applyFont="1" applyFill="1" applyBorder="1"/>
    <xf numFmtId="4" fontId="2" fillId="0" borderId="0" xfId="0" applyNumberFormat="1" applyFont="1" applyBorder="1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Fill="1" applyBorder="1"/>
    <xf numFmtId="0" fontId="1" fillId="0" borderId="0" xfId="0" applyFont="1" applyFill="1"/>
    <xf numFmtId="4" fontId="1" fillId="0" borderId="0" xfId="0" applyNumberFormat="1" applyFont="1" applyFill="1"/>
    <xf numFmtId="4" fontId="2" fillId="0" borderId="0" xfId="0" applyNumberFormat="1" applyFont="1" applyFill="1"/>
    <xf numFmtId="0" fontId="0" fillId="0" borderId="0" xfId="0" applyFill="1"/>
    <xf numFmtId="0" fontId="5" fillId="0" borderId="32" xfId="0" applyFont="1" applyBorder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0" fontId="8" fillId="0" borderId="1" xfId="0" applyFont="1" applyBorder="1"/>
    <xf numFmtId="0" fontId="8" fillId="0" borderId="2" xfId="0" applyFont="1" applyBorder="1"/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4" fontId="8" fillId="0" borderId="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4" fontId="8" fillId="0" borderId="1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4" fontId="8" fillId="0" borderId="15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/>
    </xf>
    <xf numFmtId="0" fontId="8" fillId="0" borderId="17" xfId="0" applyFont="1" applyBorder="1"/>
    <xf numFmtId="0" fontId="8" fillId="0" borderId="18" xfId="0" applyFont="1" applyBorder="1"/>
    <xf numFmtId="4" fontId="8" fillId="0" borderId="19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  <xf numFmtId="0" fontId="8" fillId="0" borderId="32" xfId="0" applyFont="1" applyBorder="1"/>
    <xf numFmtId="0" fontId="5" fillId="0" borderId="21" xfId="0" applyFont="1" applyBorder="1"/>
    <xf numFmtId="0" fontId="9" fillId="0" borderId="0" xfId="0" applyFont="1" applyBorder="1"/>
    <xf numFmtId="4" fontId="9" fillId="0" borderId="0" xfId="0" applyNumberFormat="1" applyFont="1" applyBorder="1"/>
    <xf numFmtId="4" fontId="9" fillId="0" borderId="22" xfId="0" applyNumberFormat="1" applyFont="1" applyBorder="1"/>
    <xf numFmtId="4" fontId="9" fillId="0" borderId="0" xfId="0" applyNumberFormat="1" applyFont="1"/>
    <xf numFmtId="0" fontId="9" fillId="0" borderId="0" xfId="0" applyFont="1"/>
    <xf numFmtId="0" fontId="9" fillId="0" borderId="5" xfId="0" applyFont="1" applyBorder="1"/>
    <xf numFmtId="0" fontId="5" fillId="0" borderId="29" xfId="0" applyFont="1" applyBorder="1" applyAlignment="1">
      <alignment horizontal="right"/>
    </xf>
    <xf numFmtId="4" fontId="10" fillId="0" borderId="30" xfId="0" applyNumberFormat="1" applyFont="1" applyBorder="1"/>
    <xf numFmtId="4" fontId="10" fillId="0" borderId="8" xfId="0" applyNumberFormat="1" applyFont="1" applyFill="1" applyBorder="1"/>
    <xf numFmtId="0" fontId="9" fillId="0" borderId="9" xfId="0" applyFont="1" applyBorder="1"/>
    <xf numFmtId="0" fontId="5" fillId="0" borderId="31" xfId="0" applyFont="1" applyBorder="1" applyAlignment="1">
      <alignment horizontal="right"/>
    </xf>
    <xf numFmtId="4" fontId="10" fillId="0" borderId="32" xfId="0" applyNumberFormat="1" applyFont="1" applyFill="1" applyBorder="1"/>
    <xf numFmtId="4" fontId="10" fillId="0" borderId="32" xfId="0" applyNumberFormat="1" applyFont="1" applyBorder="1"/>
    <xf numFmtId="4" fontId="10" fillId="0" borderId="12" xfId="0" applyNumberFormat="1" applyFont="1" applyFill="1" applyBorder="1"/>
    <xf numFmtId="0" fontId="9" fillId="0" borderId="31" xfId="0" applyFont="1" applyBorder="1" applyAlignment="1">
      <alignment horizontal="right"/>
    </xf>
    <xf numFmtId="0" fontId="9" fillId="0" borderId="31" xfId="0" applyFont="1" applyBorder="1"/>
    <xf numFmtId="0" fontId="5" fillId="0" borderId="9" xfId="0" applyFont="1" applyBorder="1"/>
    <xf numFmtId="0" fontId="5" fillId="0" borderId="31" xfId="0" applyFont="1" applyBorder="1"/>
    <xf numFmtId="0" fontId="5" fillId="0" borderId="31" xfId="0" applyFont="1" applyBorder="1" applyAlignment="1">
      <alignment horizontal="center"/>
    </xf>
    <xf numFmtId="4" fontId="5" fillId="0" borderId="32" xfId="0" applyNumberFormat="1" applyFont="1" applyFill="1" applyBorder="1"/>
    <xf numFmtId="4" fontId="5" fillId="0" borderId="32" xfId="0" applyNumberFormat="1" applyFont="1" applyBorder="1"/>
    <xf numFmtId="4" fontId="5" fillId="0" borderId="12" xfId="0" applyNumberFormat="1" applyFont="1" applyFill="1" applyBorder="1"/>
    <xf numFmtId="0" fontId="5" fillId="0" borderId="13" xfId="0" applyFont="1" applyBorder="1"/>
    <xf numFmtId="0" fontId="5" fillId="0" borderId="33" xfId="0" applyFont="1" applyBorder="1"/>
    <xf numFmtId="4" fontId="10" fillId="0" borderId="34" xfId="0" applyNumberFormat="1" applyFont="1" applyBorder="1"/>
    <xf numFmtId="4" fontId="10" fillId="0" borderId="16" xfId="0" applyNumberFormat="1" applyFont="1" applyFill="1" applyBorder="1"/>
    <xf numFmtId="0" fontId="5" fillId="0" borderId="53" xfId="0" applyFont="1" applyFill="1" applyBorder="1"/>
    <xf numFmtId="0" fontId="5" fillId="0" borderId="54" xfId="0" applyFont="1" applyFill="1" applyBorder="1"/>
    <xf numFmtId="4" fontId="5" fillId="0" borderId="55" xfId="0" applyNumberFormat="1" applyFont="1" applyBorder="1"/>
    <xf numFmtId="4" fontId="5" fillId="0" borderId="56" xfId="0" applyNumberFormat="1" applyFont="1" applyBorder="1"/>
    <xf numFmtId="4" fontId="5" fillId="0" borderId="57" xfId="0" applyNumberFormat="1" applyFont="1" applyBorder="1"/>
    <xf numFmtId="0" fontId="6" fillId="0" borderId="23" xfId="0" applyFont="1" applyBorder="1"/>
    <xf numFmtId="0" fontId="6" fillId="0" borderId="3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7" xfId="0" applyFont="1" applyBorder="1"/>
    <xf numFmtId="0" fontId="7" fillId="0" borderId="39" xfId="0" applyFont="1" applyBorder="1"/>
    <xf numFmtId="0" fontId="7" fillId="0" borderId="40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35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/>
    <xf numFmtId="4" fontId="7" fillId="3" borderId="35" xfId="0" applyNumberFormat="1" applyFont="1" applyFill="1" applyBorder="1"/>
    <xf numFmtId="4" fontId="7" fillId="3" borderId="48" xfId="0" applyNumberFormat="1" applyFont="1" applyFill="1" applyBorder="1"/>
    <xf numFmtId="4" fontId="7" fillId="0" borderId="30" xfId="0" applyNumberFormat="1" applyFont="1" applyBorder="1"/>
    <xf numFmtId="4" fontId="7" fillId="0" borderId="8" xfId="0" applyNumberFormat="1" applyFont="1" applyBorder="1"/>
    <xf numFmtId="0" fontId="8" fillId="0" borderId="32" xfId="0" applyFont="1" applyFill="1" applyBorder="1"/>
    <xf numFmtId="4" fontId="7" fillId="0" borderId="32" xfId="0" applyNumberFormat="1" applyFont="1" applyBorder="1"/>
    <xf numFmtId="4" fontId="7" fillId="0" borderId="12" xfId="0" applyNumberFormat="1" applyFont="1" applyBorder="1"/>
    <xf numFmtId="4" fontId="7" fillId="0" borderId="52" xfId="0" applyNumberFormat="1" applyFont="1" applyBorder="1"/>
    <xf numFmtId="4" fontId="7" fillId="0" borderId="20" xfId="0" applyNumberFormat="1" applyFont="1" applyBorder="1"/>
    <xf numFmtId="4" fontId="6" fillId="0" borderId="24" xfId="0" applyNumberFormat="1" applyFont="1" applyBorder="1" applyAlignment="1">
      <alignment horizontal="center" vertical="center" wrapText="1"/>
    </xf>
    <xf numFmtId="0" fontId="6" fillId="0" borderId="26" xfId="0" applyFont="1" applyBorder="1"/>
    <xf numFmtId="4" fontId="6" fillId="0" borderId="28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6" fillId="0" borderId="3" xfId="0" applyNumberFormat="1" applyFont="1" applyBorder="1"/>
    <xf numFmtId="4" fontId="6" fillId="0" borderId="36" xfId="0" applyNumberFormat="1" applyFont="1" applyBorder="1"/>
    <xf numFmtId="0" fontId="11" fillId="0" borderId="40" xfId="0" applyFont="1" applyBorder="1"/>
    <xf numFmtId="4" fontId="11" fillId="0" borderId="10" xfId="0" applyNumberFormat="1" applyFont="1" applyFill="1" applyBorder="1"/>
    <xf numFmtId="4" fontId="11" fillId="0" borderId="40" xfId="0" applyNumberFormat="1" applyFont="1" applyFill="1" applyBorder="1"/>
    <xf numFmtId="4" fontId="11" fillId="2" borderId="40" xfId="0" applyNumberFormat="1" applyFont="1" applyFill="1" applyBorder="1"/>
    <xf numFmtId="0" fontId="6" fillId="0" borderId="39" xfId="0" applyFont="1" applyBorder="1"/>
    <xf numFmtId="0" fontId="6" fillId="0" borderId="40" xfId="0" applyFont="1" applyBorder="1"/>
    <xf numFmtId="4" fontId="6" fillId="0" borderId="10" xfId="0" applyNumberFormat="1" applyFont="1" applyFill="1" applyBorder="1"/>
    <xf numFmtId="4" fontId="6" fillId="0" borderId="40" xfId="0" applyNumberFormat="1" applyFont="1" applyFill="1" applyBorder="1"/>
    <xf numFmtId="4" fontId="11" fillId="0" borderId="41" xfId="0" applyNumberFormat="1" applyFont="1" applyFill="1" applyBorder="1"/>
    <xf numFmtId="4" fontId="11" fillId="0" borderId="14" xfId="0" applyNumberFormat="1" applyFont="1" applyFill="1" applyBorder="1"/>
    <xf numFmtId="0" fontId="6" fillId="0" borderId="35" xfId="0" applyFont="1" applyBorder="1"/>
    <xf numFmtId="4" fontId="6" fillId="0" borderId="28" xfId="0" applyNumberFormat="1" applyFont="1" applyBorder="1"/>
    <xf numFmtId="4" fontId="6" fillId="0" borderId="27" xfId="0" applyNumberFormat="1" applyFont="1" applyBorder="1"/>
    <xf numFmtId="0" fontId="6" fillId="0" borderId="5" xfId="0" applyFont="1" applyBorder="1"/>
    <xf numFmtId="0" fontId="6" fillId="0" borderId="29" xfId="0" applyFont="1" applyBorder="1"/>
    <xf numFmtId="4" fontId="6" fillId="0" borderId="30" xfId="0" applyNumberFormat="1" applyFont="1" applyBorder="1"/>
    <xf numFmtId="4" fontId="6" fillId="0" borderId="8" xfId="0" applyNumberFormat="1" applyFont="1" applyBorder="1"/>
    <xf numFmtId="0" fontId="6" fillId="0" borderId="44" xfId="0" applyFont="1" applyBorder="1"/>
    <xf numFmtId="0" fontId="6" fillId="0" borderId="45" xfId="0" applyFont="1" applyBorder="1"/>
    <xf numFmtId="4" fontId="6" fillId="0" borderId="46" xfId="0" applyNumberFormat="1" applyFont="1" applyBorder="1"/>
    <xf numFmtId="4" fontId="6" fillId="0" borderId="47" xfId="0" applyNumberFormat="1" applyFont="1" applyBorder="1"/>
    <xf numFmtId="0" fontId="6" fillId="0" borderId="13" xfId="0" applyFont="1" applyFill="1" applyBorder="1"/>
    <xf numFmtId="0" fontId="6" fillId="0" borderId="33" xfId="0" applyFont="1" applyFill="1" applyBorder="1"/>
    <xf numFmtId="4" fontId="6" fillId="0" borderId="34" xfId="0" applyNumberFormat="1" applyFont="1" applyBorder="1"/>
    <xf numFmtId="4" fontId="6" fillId="0" borderId="16" xfId="0" applyNumberFormat="1" applyFont="1" applyBorder="1"/>
    <xf numFmtId="0" fontId="6" fillId="0" borderId="23" xfId="0" applyFont="1" applyFill="1" applyBorder="1" applyAlignment="1">
      <alignment horizontal="left" vertical="center" wrapText="1"/>
    </xf>
    <xf numFmtId="4" fontId="6" fillId="0" borderId="48" xfId="0" applyNumberFormat="1" applyFont="1" applyBorder="1" applyAlignment="1"/>
    <xf numFmtId="0" fontId="6" fillId="3" borderId="26" xfId="0" applyFont="1" applyFill="1" applyBorder="1"/>
    <xf numFmtId="0" fontId="6" fillId="3" borderId="35" xfId="0" applyFont="1" applyFill="1" applyBorder="1"/>
    <xf numFmtId="0" fontId="6" fillId="0" borderId="5" xfId="0" applyFont="1" applyFill="1" applyBorder="1"/>
    <xf numFmtId="0" fontId="6" fillId="0" borderId="30" xfId="0" applyFont="1" applyFill="1" applyBorder="1"/>
    <xf numFmtId="0" fontId="6" fillId="0" borderId="9" xfId="0" applyFont="1" applyFill="1" applyBorder="1"/>
    <xf numFmtId="0" fontId="6" fillId="0" borderId="32" xfId="0" applyFont="1" applyFill="1" applyBorder="1"/>
    <xf numFmtId="0" fontId="6" fillId="0" borderId="17" xfId="0" applyFont="1" applyFill="1" applyBorder="1"/>
    <xf numFmtId="0" fontId="6" fillId="0" borderId="52" xfId="0" applyFont="1" applyFill="1" applyBorder="1"/>
    <xf numFmtId="0" fontId="6" fillId="0" borderId="24" xfId="0" applyFont="1" applyBorder="1"/>
    <xf numFmtId="0" fontId="6" fillId="0" borderId="36" xfId="0" applyFont="1" applyBorder="1"/>
    <xf numFmtId="4" fontId="11" fillId="0" borderId="58" xfId="0" applyNumberFormat="1" applyFont="1" applyFill="1" applyBorder="1"/>
    <xf numFmtId="4" fontId="6" fillId="0" borderId="36" xfId="0" applyNumberFormat="1" applyFont="1" applyFill="1" applyBorder="1"/>
    <xf numFmtId="0" fontId="7" fillId="0" borderId="36" xfId="0" applyFont="1" applyBorder="1"/>
    <xf numFmtId="0" fontId="11" fillId="0" borderId="58" xfId="0" applyFont="1" applyBorder="1"/>
    <xf numFmtId="4" fontId="11" fillId="0" borderId="38" xfId="0" applyNumberFormat="1" applyFont="1" applyFill="1" applyBorder="1"/>
    <xf numFmtId="0" fontId="6" fillId="0" borderId="36" xfId="0" applyFont="1" applyBorder="1" applyAlignment="1">
      <alignment horizontal="center"/>
    </xf>
    <xf numFmtId="0" fontId="9" fillId="0" borderId="3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4" fontId="7" fillId="0" borderId="32" xfId="0" applyNumberFormat="1" applyFont="1" applyFill="1" applyBorder="1"/>
    <xf numFmtId="0" fontId="10" fillId="0" borderId="32" xfId="0" applyFont="1" applyFill="1" applyBorder="1"/>
    <xf numFmtId="0" fontId="7" fillId="0" borderId="32" xfId="0" applyFont="1" applyBorder="1"/>
    <xf numFmtId="0" fontId="9" fillId="0" borderId="32" xfId="0" applyFont="1" applyBorder="1"/>
    <xf numFmtId="4" fontId="8" fillId="0" borderId="32" xfId="0" applyNumberFormat="1" applyFont="1" applyBorder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1"/>
  <sheetViews>
    <sheetView tabSelected="1" topLeftCell="A56" workbookViewId="0">
      <selection sqref="A1:G91"/>
    </sheetView>
  </sheetViews>
  <sheetFormatPr defaultRowHeight="15" x14ac:dyDescent="0.25"/>
  <cols>
    <col min="1" max="1" width="48.42578125" customWidth="1"/>
    <col min="2" max="3" width="11.140625" customWidth="1"/>
    <col min="4" max="4" width="15.140625" style="1" customWidth="1"/>
    <col min="5" max="5" width="16.28515625" style="1" customWidth="1"/>
    <col min="6" max="6" width="14.7109375" style="1" customWidth="1"/>
    <col min="7" max="7" width="15.85546875" customWidth="1"/>
    <col min="8" max="8" width="15.5703125" customWidth="1"/>
    <col min="9" max="9" width="13.5703125" customWidth="1"/>
    <col min="257" max="257" width="48.42578125" customWidth="1"/>
    <col min="258" max="259" width="11.140625" customWidth="1"/>
    <col min="260" max="260" width="15.140625" customWidth="1"/>
    <col min="261" max="261" width="15.5703125" customWidth="1"/>
    <col min="262" max="262" width="14.7109375" customWidth="1"/>
    <col min="263" max="263" width="15.85546875" customWidth="1"/>
    <col min="264" max="264" width="15.5703125" customWidth="1"/>
    <col min="265" max="265" width="13.5703125" customWidth="1"/>
    <col min="513" max="513" width="48.42578125" customWidth="1"/>
    <col min="514" max="515" width="11.140625" customWidth="1"/>
    <col min="516" max="516" width="15.140625" customWidth="1"/>
    <col min="517" max="517" width="15.5703125" customWidth="1"/>
    <col min="518" max="518" width="14.7109375" customWidth="1"/>
    <col min="519" max="519" width="15.85546875" customWidth="1"/>
    <col min="520" max="520" width="15.5703125" customWidth="1"/>
    <col min="521" max="521" width="13.5703125" customWidth="1"/>
    <col min="769" max="769" width="48.42578125" customWidth="1"/>
    <col min="770" max="771" width="11.140625" customWidth="1"/>
    <col min="772" max="772" width="15.140625" customWidth="1"/>
    <col min="773" max="773" width="15.5703125" customWidth="1"/>
    <col min="774" max="774" width="14.7109375" customWidth="1"/>
    <col min="775" max="775" width="15.85546875" customWidth="1"/>
    <col min="776" max="776" width="15.5703125" customWidth="1"/>
    <col min="777" max="777" width="13.5703125" customWidth="1"/>
    <col min="1025" max="1025" width="48.42578125" customWidth="1"/>
    <col min="1026" max="1027" width="11.140625" customWidth="1"/>
    <col min="1028" max="1028" width="15.140625" customWidth="1"/>
    <col min="1029" max="1029" width="15.5703125" customWidth="1"/>
    <col min="1030" max="1030" width="14.7109375" customWidth="1"/>
    <col min="1031" max="1031" width="15.85546875" customWidth="1"/>
    <col min="1032" max="1032" width="15.5703125" customWidth="1"/>
    <col min="1033" max="1033" width="13.5703125" customWidth="1"/>
    <col min="1281" max="1281" width="48.42578125" customWidth="1"/>
    <col min="1282" max="1283" width="11.140625" customWidth="1"/>
    <col min="1284" max="1284" width="15.140625" customWidth="1"/>
    <col min="1285" max="1285" width="15.5703125" customWidth="1"/>
    <col min="1286" max="1286" width="14.7109375" customWidth="1"/>
    <col min="1287" max="1287" width="15.85546875" customWidth="1"/>
    <col min="1288" max="1288" width="15.5703125" customWidth="1"/>
    <col min="1289" max="1289" width="13.5703125" customWidth="1"/>
    <col min="1537" max="1537" width="48.42578125" customWidth="1"/>
    <col min="1538" max="1539" width="11.140625" customWidth="1"/>
    <col min="1540" max="1540" width="15.140625" customWidth="1"/>
    <col min="1541" max="1541" width="15.5703125" customWidth="1"/>
    <col min="1542" max="1542" width="14.7109375" customWidth="1"/>
    <col min="1543" max="1543" width="15.85546875" customWidth="1"/>
    <col min="1544" max="1544" width="15.5703125" customWidth="1"/>
    <col min="1545" max="1545" width="13.5703125" customWidth="1"/>
    <col min="1793" max="1793" width="48.42578125" customWidth="1"/>
    <col min="1794" max="1795" width="11.140625" customWidth="1"/>
    <col min="1796" max="1796" width="15.140625" customWidth="1"/>
    <col min="1797" max="1797" width="15.5703125" customWidth="1"/>
    <col min="1798" max="1798" width="14.7109375" customWidth="1"/>
    <col min="1799" max="1799" width="15.85546875" customWidth="1"/>
    <col min="1800" max="1800" width="15.5703125" customWidth="1"/>
    <col min="1801" max="1801" width="13.5703125" customWidth="1"/>
    <col min="2049" max="2049" width="48.42578125" customWidth="1"/>
    <col min="2050" max="2051" width="11.140625" customWidth="1"/>
    <col min="2052" max="2052" width="15.140625" customWidth="1"/>
    <col min="2053" max="2053" width="15.5703125" customWidth="1"/>
    <col min="2054" max="2054" width="14.7109375" customWidth="1"/>
    <col min="2055" max="2055" width="15.85546875" customWidth="1"/>
    <col min="2056" max="2056" width="15.5703125" customWidth="1"/>
    <col min="2057" max="2057" width="13.5703125" customWidth="1"/>
    <col min="2305" max="2305" width="48.42578125" customWidth="1"/>
    <col min="2306" max="2307" width="11.140625" customWidth="1"/>
    <col min="2308" max="2308" width="15.140625" customWidth="1"/>
    <col min="2309" max="2309" width="15.5703125" customWidth="1"/>
    <col min="2310" max="2310" width="14.7109375" customWidth="1"/>
    <col min="2311" max="2311" width="15.85546875" customWidth="1"/>
    <col min="2312" max="2312" width="15.5703125" customWidth="1"/>
    <col min="2313" max="2313" width="13.5703125" customWidth="1"/>
    <col min="2561" max="2561" width="48.42578125" customWidth="1"/>
    <col min="2562" max="2563" width="11.140625" customWidth="1"/>
    <col min="2564" max="2564" width="15.140625" customWidth="1"/>
    <col min="2565" max="2565" width="15.5703125" customWidth="1"/>
    <col min="2566" max="2566" width="14.7109375" customWidth="1"/>
    <col min="2567" max="2567" width="15.85546875" customWidth="1"/>
    <col min="2568" max="2568" width="15.5703125" customWidth="1"/>
    <col min="2569" max="2569" width="13.5703125" customWidth="1"/>
    <col min="2817" max="2817" width="48.42578125" customWidth="1"/>
    <col min="2818" max="2819" width="11.140625" customWidth="1"/>
    <col min="2820" max="2820" width="15.140625" customWidth="1"/>
    <col min="2821" max="2821" width="15.5703125" customWidth="1"/>
    <col min="2822" max="2822" width="14.7109375" customWidth="1"/>
    <col min="2823" max="2823" width="15.85546875" customWidth="1"/>
    <col min="2824" max="2824" width="15.5703125" customWidth="1"/>
    <col min="2825" max="2825" width="13.5703125" customWidth="1"/>
    <col min="3073" max="3073" width="48.42578125" customWidth="1"/>
    <col min="3074" max="3075" width="11.140625" customWidth="1"/>
    <col min="3076" max="3076" width="15.140625" customWidth="1"/>
    <col min="3077" max="3077" width="15.5703125" customWidth="1"/>
    <col min="3078" max="3078" width="14.7109375" customWidth="1"/>
    <col min="3079" max="3079" width="15.85546875" customWidth="1"/>
    <col min="3080" max="3080" width="15.5703125" customWidth="1"/>
    <col min="3081" max="3081" width="13.5703125" customWidth="1"/>
    <col min="3329" max="3329" width="48.42578125" customWidth="1"/>
    <col min="3330" max="3331" width="11.140625" customWidth="1"/>
    <col min="3332" max="3332" width="15.140625" customWidth="1"/>
    <col min="3333" max="3333" width="15.5703125" customWidth="1"/>
    <col min="3334" max="3334" width="14.7109375" customWidth="1"/>
    <col min="3335" max="3335" width="15.85546875" customWidth="1"/>
    <col min="3336" max="3336" width="15.5703125" customWidth="1"/>
    <col min="3337" max="3337" width="13.5703125" customWidth="1"/>
    <col min="3585" max="3585" width="48.42578125" customWidth="1"/>
    <col min="3586" max="3587" width="11.140625" customWidth="1"/>
    <col min="3588" max="3588" width="15.140625" customWidth="1"/>
    <col min="3589" max="3589" width="15.5703125" customWidth="1"/>
    <col min="3590" max="3590" width="14.7109375" customWidth="1"/>
    <col min="3591" max="3591" width="15.85546875" customWidth="1"/>
    <col min="3592" max="3592" width="15.5703125" customWidth="1"/>
    <col min="3593" max="3593" width="13.5703125" customWidth="1"/>
    <col min="3841" max="3841" width="48.42578125" customWidth="1"/>
    <col min="3842" max="3843" width="11.140625" customWidth="1"/>
    <col min="3844" max="3844" width="15.140625" customWidth="1"/>
    <col min="3845" max="3845" width="15.5703125" customWidth="1"/>
    <col min="3846" max="3846" width="14.7109375" customWidth="1"/>
    <col min="3847" max="3847" width="15.85546875" customWidth="1"/>
    <col min="3848" max="3848" width="15.5703125" customWidth="1"/>
    <col min="3849" max="3849" width="13.5703125" customWidth="1"/>
    <col min="4097" max="4097" width="48.42578125" customWidth="1"/>
    <col min="4098" max="4099" width="11.140625" customWidth="1"/>
    <col min="4100" max="4100" width="15.140625" customWidth="1"/>
    <col min="4101" max="4101" width="15.5703125" customWidth="1"/>
    <col min="4102" max="4102" width="14.7109375" customWidth="1"/>
    <col min="4103" max="4103" width="15.85546875" customWidth="1"/>
    <col min="4104" max="4104" width="15.5703125" customWidth="1"/>
    <col min="4105" max="4105" width="13.5703125" customWidth="1"/>
    <col min="4353" max="4353" width="48.42578125" customWidth="1"/>
    <col min="4354" max="4355" width="11.140625" customWidth="1"/>
    <col min="4356" max="4356" width="15.140625" customWidth="1"/>
    <col min="4357" max="4357" width="15.5703125" customWidth="1"/>
    <col min="4358" max="4358" width="14.7109375" customWidth="1"/>
    <col min="4359" max="4359" width="15.85546875" customWidth="1"/>
    <col min="4360" max="4360" width="15.5703125" customWidth="1"/>
    <col min="4361" max="4361" width="13.5703125" customWidth="1"/>
    <col min="4609" max="4609" width="48.42578125" customWidth="1"/>
    <col min="4610" max="4611" width="11.140625" customWidth="1"/>
    <col min="4612" max="4612" width="15.140625" customWidth="1"/>
    <col min="4613" max="4613" width="15.5703125" customWidth="1"/>
    <col min="4614" max="4614" width="14.7109375" customWidth="1"/>
    <col min="4615" max="4615" width="15.85546875" customWidth="1"/>
    <col min="4616" max="4616" width="15.5703125" customWidth="1"/>
    <col min="4617" max="4617" width="13.5703125" customWidth="1"/>
    <col min="4865" max="4865" width="48.42578125" customWidth="1"/>
    <col min="4866" max="4867" width="11.140625" customWidth="1"/>
    <col min="4868" max="4868" width="15.140625" customWidth="1"/>
    <col min="4869" max="4869" width="15.5703125" customWidth="1"/>
    <col min="4870" max="4870" width="14.7109375" customWidth="1"/>
    <col min="4871" max="4871" width="15.85546875" customWidth="1"/>
    <col min="4872" max="4872" width="15.5703125" customWidth="1"/>
    <col min="4873" max="4873" width="13.5703125" customWidth="1"/>
    <col min="5121" max="5121" width="48.42578125" customWidth="1"/>
    <col min="5122" max="5123" width="11.140625" customWidth="1"/>
    <col min="5124" max="5124" width="15.140625" customWidth="1"/>
    <col min="5125" max="5125" width="15.5703125" customWidth="1"/>
    <col min="5126" max="5126" width="14.7109375" customWidth="1"/>
    <col min="5127" max="5127" width="15.85546875" customWidth="1"/>
    <col min="5128" max="5128" width="15.5703125" customWidth="1"/>
    <col min="5129" max="5129" width="13.5703125" customWidth="1"/>
    <col min="5377" max="5377" width="48.42578125" customWidth="1"/>
    <col min="5378" max="5379" width="11.140625" customWidth="1"/>
    <col min="5380" max="5380" width="15.140625" customWidth="1"/>
    <col min="5381" max="5381" width="15.5703125" customWidth="1"/>
    <col min="5382" max="5382" width="14.7109375" customWidth="1"/>
    <col min="5383" max="5383" width="15.85546875" customWidth="1"/>
    <col min="5384" max="5384" width="15.5703125" customWidth="1"/>
    <col min="5385" max="5385" width="13.5703125" customWidth="1"/>
    <col min="5633" max="5633" width="48.42578125" customWidth="1"/>
    <col min="5634" max="5635" width="11.140625" customWidth="1"/>
    <col min="5636" max="5636" width="15.140625" customWidth="1"/>
    <col min="5637" max="5637" width="15.5703125" customWidth="1"/>
    <col min="5638" max="5638" width="14.7109375" customWidth="1"/>
    <col min="5639" max="5639" width="15.85546875" customWidth="1"/>
    <col min="5640" max="5640" width="15.5703125" customWidth="1"/>
    <col min="5641" max="5641" width="13.5703125" customWidth="1"/>
    <col min="5889" max="5889" width="48.42578125" customWidth="1"/>
    <col min="5890" max="5891" width="11.140625" customWidth="1"/>
    <col min="5892" max="5892" width="15.140625" customWidth="1"/>
    <col min="5893" max="5893" width="15.5703125" customWidth="1"/>
    <col min="5894" max="5894" width="14.7109375" customWidth="1"/>
    <col min="5895" max="5895" width="15.85546875" customWidth="1"/>
    <col min="5896" max="5896" width="15.5703125" customWidth="1"/>
    <col min="5897" max="5897" width="13.5703125" customWidth="1"/>
    <col min="6145" max="6145" width="48.42578125" customWidth="1"/>
    <col min="6146" max="6147" width="11.140625" customWidth="1"/>
    <col min="6148" max="6148" width="15.140625" customWidth="1"/>
    <col min="6149" max="6149" width="15.5703125" customWidth="1"/>
    <col min="6150" max="6150" width="14.7109375" customWidth="1"/>
    <col min="6151" max="6151" width="15.85546875" customWidth="1"/>
    <col min="6152" max="6152" width="15.5703125" customWidth="1"/>
    <col min="6153" max="6153" width="13.5703125" customWidth="1"/>
    <col min="6401" max="6401" width="48.42578125" customWidth="1"/>
    <col min="6402" max="6403" width="11.140625" customWidth="1"/>
    <col min="6404" max="6404" width="15.140625" customWidth="1"/>
    <col min="6405" max="6405" width="15.5703125" customWidth="1"/>
    <col min="6406" max="6406" width="14.7109375" customWidth="1"/>
    <col min="6407" max="6407" width="15.85546875" customWidth="1"/>
    <col min="6408" max="6408" width="15.5703125" customWidth="1"/>
    <col min="6409" max="6409" width="13.5703125" customWidth="1"/>
    <col min="6657" max="6657" width="48.42578125" customWidth="1"/>
    <col min="6658" max="6659" width="11.140625" customWidth="1"/>
    <col min="6660" max="6660" width="15.140625" customWidth="1"/>
    <col min="6661" max="6661" width="15.5703125" customWidth="1"/>
    <col min="6662" max="6662" width="14.7109375" customWidth="1"/>
    <col min="6663" max="6663" width="15.85546875" customWidth="1"/>
    <col min="6664" max="6664" width="15.5703125" customWidth="1"/>
    <col min="6665" max="6665" width="13.5703125" customWidth="1"/>
    <col min="6913" max="6913" width="48.42578125" customWidth="1"/>
    <col min="6914" max="6915" width="11.140625" customWidth="1"/>
    <col min="6916" max="6916" width="15.140625" customWidth="1"/>
    <col min="6917" max="6917" width="15.5703125" customWidth="1"/>
    <col min="6918" max="6918" width="14.7109375" customWidth="1"/>
    <col min="6919" max="6919" width="15.85546875" customWidth="1"/>
    <col min="6920" max="6920" width="15.5703125" customWidth="1"/>
    <col min="6921" max="6921" width="13.5703125" customWidth="1"/>
    <col min="7169" max="7169" width="48.42578125" customWidth="1"/>
    <col min="7170" max="7171" width="11.140625" customWidth="1"/>
    <col min="7172" max="7172" width="15.140625" customWidth="1"/>
    <col min="7173" max="7173" width="15.5703125" customWidth="1"/>
    <col min="7174" max="7174" width="14.7109375" customWidth="1"/>
    <col min="7175" max="7175" width="15.85546875" customWidth="1"/>
    <col min="7176" max="7176" width="15.5703125" customWidth="1"/>
    <col min="7177" max="7177" width="13.5703125" customWidth="1"/>
    <col min="7425" max="7425" width="48.42578125" customWidth="1"/>
    <col min="7426" max="7427" width="11.140625" customWidth="1"/>
    <col min="7428" max="7428" width="15.140625" customWidth="1"/>
    <col min="7429" max="7429" width="15.5703125" customWidth="1"/>
    <col min="7430" max="7430" width="14.7109375" customWidth="1"/>
    <col min="7431" max="7431" width="15.85546875" customWidth="1"/>
    <col min="7432" max="7432" width="15.5703125" customWidth="1"/>
    <col min="7433" max="7433" width="13.5703125" customWidth="1"/>
    <col min="7681" max="7681" width="48.42578125" customWidth="1"/>
    <col min="7682" max="7683" width="11.140625" customWidth="1"/>
    <col min="7684" max="7684" width="15.140625" customWidth="1"/>
    <col min="7685" max="7685" width="15.5703125" customWidth="1"/>
    <col min="7686" max="7686" width="14.7109375" customWidth="1"/>
    <col min="7687" max="7687" width="15.85546875" customWidth="1"/>
    <col min="7688" max="7688" width="15.5703125" customWidth="1"/>
    <col min="7689" max="7689" width="13.5703125" customWidth="1"/>
    <col min="7937" max="7937" width="48.42578125" customWidth="1"/>
    <col min="7938" max="7939" width="11.140625" customWidth="1"/>
    <col min="7940" max="7940" width="15.140625" customWidth="1"/>
    <col min="7941" max="7941" width="15.5703125" customWidth="1"/>
    <col min="7942" max="7942" width="14.7109375" customWidth="1"/>
    <col min="7943" max="7943" width="15.85546875" customWidth="1"/>
    <col min="7944" max="7944" width="15.5703125" customWidth="1"/>
    <col min="7945" max="7945" width="13.5703125" customWidth="1"/>
    <col min="8193" max="8193" width="48.42578125" customWidth="1"/>
    <col min="8194" max="8195" width="11.140625" customWidth="1"/>
    <col min="8196" max="8196" width="15.140625" customWidth="1"/>
    <col min="8197" max="8197" width="15.5703125" customWidth="1"/>
    <col min="8198" max="8198" width="14.7109375" customWidth="1"/>
    <col min="8199" max="8199" width="15.85546875" customWidth="1"/>
    <col min="8200" max="8200" width="15.5703125" customWidth="1"/>
    <col min="8201" max="8201" width="13.5703125" customWidth="1"/>
    <col min="8449" max="8449" width="48.42578125" customWidth="1"/>
    <col min="8450" max="8451" width="11.140625" customWidth="1"/>
    <col min="8452" max="8452" width="15.140625" customWidth="1"/>
    <col min="8453" max="8453" width="15.5703125" customWidth="1"/>
    <col min="8454" max="8454" width="14.7109375" customWidth="1"/>
    <col min="8455" max="8455" width="15.85546875" customWidth="1"/>
    <col min="8456" max="8456" width="15.5703125" customWidth="1"/>
    <col min="8457" max="8457" width="13.5703125" customWidth="1"/>
    <col min="8705" max="8705" width="48.42578125" customWidth="1"/>
    <col min="8706" max="8707" width="11.140625" customWidth="1"/>
    <col min="8708" max="8708" width="15.140625" customWidth="1"/>
    <col min="8709" max="8709" width="15.5703125" customWidth="1"/>
    <col min="8710" max="8710" width="14.7109375" customWidth="1"/>
    <col min="8711" max="8711" width="15.85546875" customWidth="1"/>
    <col min="8712" max="8712" width="15.5703125" customWidth="1"/>
    <col min="8713" max="8713" width="13.5703125" customWidth="1"/>
    <col min="8961" max="8961" width="48.42578125" customWidth="1"/>
    <col min="8962" max="8963" width="11.140625" customWidth="1"/>
    <col min="8964" max="8964" width="15.140625" customWidth="1"/>
    <col min="8965" max="8965" width="15.5703125" customWidth="1"/>
    <col min="8966" max="8966" width="14.7109375" customWidth="1"/>
    <col min="8967" max="8967" width="15.85546875" customWidth="1"/>
    <col min="8968" max="8968" width="15.5703125" customWidth="1"/>
    <col min="8969" max="8969" width="13.5703125" customWidth="1"/>
    <col min="9217" max="9217" width="48.42578125" customWidth="1"/>
    <col min="9218" max="9219" width="11.140625" customWidth="1"/>
    <col min="9220" max="9220" width="15.140625" customWidth="1"/>
    <col min="9221" max="9221" width="15.5703125" customWidth="1"/>
    <col min="9222" max="9222" width="14.7109375" customWidth="1"/>
    <col min="9223" max="9223" width="15.85546875" customWidth="1"/>
    <col min="9224" max="9224" width="15.5703125" customWidth="1"/>
    <col min="9225" max="9225" width="13.5703125" customWidth="1"/>
    <col min="9473" max="9473" width="48.42578125" customWidth="1"/>
    <col min="9474" max="9475" width="11.140625" customWidth="1"/>
    <col min="9476" max="9476" width="15.140625" customWidth="1"/>
    <col min="9477" max="9477" width="15.5703125" customWidth="1"/>
    <col min="9478" max="9478" width="14.7109375" customWidth="1"/>
    <col min="9479" max="9479" width="15.85546875" customWidth="1"/>
    <col min="9480" max="9480" width="15.5703125" customWidth="1"/>
    <col min="9481" max="9481" width="13.5703125" customWidth="1"/>
    <col min="9729" max="9729" width="48.42578125" customWidth="1"/>
    <col min="9730" max="9731" width="11.140625" customWidth="1"/>
    <col min="9732" max="9732" width="15.140625" customWidth="1"/>
    <col min="9733" max="9733" width="15.5703125" customWidth="1"/>
    <col min="9734" max="9734" width="14.7109375" customWidth="1"/>
    <col min="9735" max="9735" width="15.85546875" customWidth="1"/>
    <col min="9736" max="9736" width="15.5703125" customWidth="1"/>
    <col min="9737" max="9737" width="13.5703125" customWidth="1"/>
    <col min="9985" max="9985" width="48.42578125" customWidth="1"/>
    <col min="9986" max="9987" width="11.140625" customWidth="1"/>
    <col min="9988" max="9988" width="15.140625" customWidth="1"/>
    <col min="9989" max="9989" width="15.5703125" customWidth="1"/>
    <col min="9990" max="9990" width="14.7109375" customWidth="1"/>
    <col min="9991" max="9991" width="15.85546875" customWidth="1"/>
    <col min="9992" max="9992" width="15.5703125" customWidth="1"/>
    <col min="9993" max="9993" width="13.5703125" customWidth="1"/>
    <col min="10241" max="10241" width="48.42578125" customWidth="1"/>
    <col min="10242" max="10243" width="11.140625" customWidth="1"/>
    <col min="10244" max="10244" width="15.140625" customWidth="1"/>
    <col min="10245" max="10245" width="15.5703125" customWidth="1"/>
    <col min="10246" max="10246" width="14.7109375" customWidth="1"/>
    <col min="10247" max="10247" width="15.85546875" customWidth="1"/>
    <col min="10248" max="10248" width="15.5703125" customWidth="1"/>
    <col min="10249" max="10249" width="13.5703125" customWidth="1"/>
    <col min="10497" max="10497" width="48.42578125" customWidth="1"/>
    <col min="10498" max="10499" width="11.140625" customWidth="1"/>
    <col min="10500" max="10500" width="15.140625" customWidth="1"/>
    <col min="10501" max="10501" width="15.5703125" customWidth="1"/>
    <col min="10502" max="10502" width="14.7109375" customWidth="1"/>
    <col min="10503" max="10503" width="15.85546875" customWidth="1"/>
    <col min="10504" max="10504" width="15.5703125" customWidth="1"/>
    <col min="10505" max="10505" width="13.5703125" customWidth="1"/>
    <col min="10753" max="10753" width="48.42578125" customWidth="1"/>
    <col min="10754" max="10755" width="11.140625" customWidth="1"/>
    <col min="10756" max="10756" width="15.140625" customWidth="1"/>
    <col min="10757" max="10757" width="15.5703125" customWidth="1"/>
    <col min="10758" max="10758" width="14.7109375" customWidth="1"/>
    <col min="10759" max="10759" width="15.85546875" customWidth="1"/>
    <col min="10760" max="10760" width="15.5703125" customWidth="1"/>
    <col min="10761" max="10761" width="13.5703125" customWidth="1"/>
    <col min="11009" max="11009" width="48.42578125" customWidth="1"/>
    <col min="11010" max="11011" width="11.140625" customWidth="1"/>
    <col min="11012" max="11012" width="15.140625" customWidth="1"/>
    <col min="11013" max="11013" width="15.5703125" customWidth="1"/>
    <col min="11014" max="11014" width="14.7109375" customWidth="1"/>
    <col min="11015" max="11015" width="15.85546875" customWidth="1"/>
    <col min="11016" max="11016" width="15.5703125" customWidth="1"/>
    <col min="11017" max="11017" width="13.5703125" customWidth="1"/>
    <col min="11265" max="11265" width="48.42578125" customWidth="1"/>
    <col min="11266" max="11267" width="11.140625" customWidth="1"/>
    <col min="11268" max="11268" width="15.140625" customWidth="1"/>
    <col min="11269" max="11269" width="15.5703125" customWidth="1"/>
    <col min="11270" max="11270" width="14.7109375" customWidth="1"/>
    <col min="11271" max="11271" width="15.85546875" customWidth="1"/>
    <col min="11272" max="11272" width="15.5703125" customWidth="1"/>
    <col min="11273" max="11273" width="13.5703125" customWidth="1"/>
    <col min="11521" max="11521" width="48.42578125" customWidth="1"/>
    <col min="11522" max="11523" width="11.140625" customWidth="1"/>
    <col min="11524" max="11524" width="15.140625" customWidth="1"/>
    <col min="11525" max="11525" width="15.5703125" customWidth="1"/>
    <col min="11526" max="11526" width="14.7109375" customWidth="1"/>
    <col min="11527" max="11527" width="15.85546875" customWidth="1"/>
    <col min="11528" max="11528" width="15.5703125" customWidth="1"/>
    <col min="11529" max="11529" width="13.5703125" customWidth="1"/>
    <col min="11777" max="11777" width="48.42578125" customWidth="1"/>
    <col min="11778" max="11779" width="11.140625" customWidth="1"/>
    <col min="11780" max="11780" width="15.140625" customWidth="1"/>
    <col min="11781" max="11781" width="15.5703125" customWidth="1"/>
    <col min="11782" max="11782" width="14.7109375" customWidth="1"/>
    <col min="11783" max="11783" width="15.85546875" customWidth="1"/>
    <col min="11784" max="11784" width="15.5703125" customWidth="1"/>
    <col min="11785" max="11785" width="13.5703125" customWidth="1"/>
    <col min="12033" max="12033" width="48.42578125" customWidth="1"/>
    <col min="12034" max="12035" width="11.140625" customWidth="1"/>
    <col min="12036" max="12036" width="15.140625" customWidth="1"/>
    <col min="12037" max="12037" width="15.5703125" customWidth="1"/>
    <col min="12038" max="12038" width="14.7109375" customWidth="1"/>
    <col min="12039" max="12039" width="15.85546875" customWidth="1"/>
    <col min="12040" max="12040" width="15.5703125" customWidth="1"/>
    <col min="12041" max="12041" width="13.5703125" customWidth="1"/>
    <col min="12289" max="12289" width="48.42578125" customWidth="1"/>
    <col min="12290" max="12291" width="11.140625" customWidth="1"/>
    <col min="12292" max="12292" width="15.140625" customWidth="1"/>
    <col min="12293" max="12293" width="15.5703125" customWidth="1"/>
    <col min="12294" max="12294" width="14.7109375" customWidth="1"/>
    <col min="12295" max="12295" width="15.85546875" customWidth="1"/>
    <col min="12296" max="12296" width="15.5703125" customWidth="1"/>
    <col min="12297" max="12297" width="13.5703125" customWidth="1"/>
    <col min="12545" max="12545" width="48.42578125" customWidth="1"/>
    <col min="12546" max="12547" width="11.140625" customWidth="1"/>
    <col min="12548" max="12548" width="15.140625" customWidth="1"/>
    <col min="12549" max="12549" width="15.5703125" customWidth="1"/>
    <col min="12550" max="12550" width="14.7109375" customWidth="1"/>
    <col min="12551" max="12551" width="15.85546875" customWidth="1"/>
    <col min="12552" max="12552" width="15.5703125" customWidth="1"/>
    <col min="12553" max="12553" width="13.5703125" customWidth="1"/>
    <col min="12801" max="12801" width="48.42578125" customWidth="1"/>
    <col min="12802" max="12803" width="11.140625" customWidth="1"/>
    <col min="12804" max="12804" width="15.140625" customWidth="1"/>
    <col min="12805" max="12805" width="15.5703125" customWidth="1"/>
    <col min="12806" max="12806" width="14.7109375" customWidth="1"/>
    <col min="12807" max="12807" width="15.85546875" customWidth="1"/>
    <col min="12808" max="12808" width="15.5703125" customWidth="1"/>
    <col min="12809" max="12809" width="13.5703125" customWidth="1"/>
    <col min="13057" max="13057" width="48.42578125" customWidth="1"/>
    <col min="13058" max="13059" width="11.140625" customWidth="1"/>
    <col min="13060" max="13060" width="15.140625" customWidth="1"/>
    <col min="13061" max="13061" width="15.5703125" customWidth="1"/>
    <col min="13062" max="13062" width="14.7109375" customWidth="1"/>
    <col min="13063" max="13063" width="15.85546875" customWidth="1"/>
    <col min="13064" max="13064" width="15.5703125" customWidth="1"/>
    <col min="13065" max="13065" width="13.5703125" customWidth="1"/>
    <col min="13313" max="13313" width="48.42578125" customWidth="1"/>
    <col min="13314" max="13315" width="11.140625" customWidth="1"/>
    <col min="13316" max="13316" width="15.140625" customWidth="1"/>
    <col min="13317" max="13317" width="15.5703125" customWidth="1"/>
    <col min="13318" max="13318" width="14.7109375" customWidth="1"/>
    <col min="13319" max="13319" width="15.85546875" customWidth="1"/>
    <col min="13320" max="13320" width="15.5703125" customWidth="1"/>
    <col min="13321" max="13321" width="13.5703125" customWidth="1"/>
    <col min="13569" max="13569" width="48.42578125" customWidth="1"/>
    <col min="13570" max="13571" width="11.140625" customWidth="1"/>
    <col min="13572" max="13572" width="15.140625" customWidth="1"/>
    <col min="13573" max="13573" width="15.5703125" customWidth="1"/>
    <col min="13574" max="13574" width="14.7109375" customWidth="1"/>
    <col min="13575" max="13575" width="15.85546875" customWidth="1"/>
    <col min="13576" max="13576" width="15.5703125" customWidth="1"/>
    <col min="13577" max="13577" width="13.5703125" customWidth="1"/>
    <col min="13825" max="13825" width="48.42578125" customWidth="1"/>
    <col min="13826" max="13827" width="11.140625" customWidth="1"/>
    <col min="13828" max="13828" width="15.140625" customWidth="1"/>
    <col min="13829" max="13829" width="15.5703125" customWidth="1"/>
    <col min="13830" max="13830" width="14.7109375" customWidth="1"/>
    <col min="13831" max="13831" width="15.85546875" customWidth="1"/>
    <col min="13832" max="13832" width="15.5703125" customWidth="1"/>
    <col min="13833" max="13833" width="13.5703125" customWidth="1"/>
    <col min="14081" max="14081" width="48.42578125" customWidth="1"/>
    <col min="14082" max="14083" width="11.140625" customWidth="1"/>
    <col min="14084" max="14084" width="15.140625" customWidth="1"/>
    <col min="14085" max="14085" width="15.5703125" customWidth="1"/>
    <col min="14086" max="14086" width="14.7109375" customWidth="1"/>
    <col min="14087" max="14087" width="15.85546875" customWidth="1"/>
    <col min="14088" max="14088" width="15.5703125" customWidth="1"/>
    <col min="14089" max="14089" width="13.5703125" customWidth="1"/>
    <col min="14337" max="14337" width="48.42578125" customWidth="1"/>
    <col min="14338" max="14339" width="11.140625" customWidth="1"/>
    <col min="14340" max="14340" width="15.140625" customWidth="1"/>
    <col min="14341" max="14341" width="15.5703125" customWidth="1"/>
    <col min="14342" max="14342" width="14.7109375" customWidth="1"/>
    <col min="14343" max="14343" width="15.85546875" customWidth="1"/>
    <col min="14344" max="14344" width="15.5703125" customWidth="1"/>
    <col min="14345" max="14345" width="13.5703125" customWidth="1"/>
    <col min="14593" max="14593" width="48.42578125" customWidth="1"/>
    <col min="14594" max="14595" width="11.140625" customWidth="1"/>
    <col min="14596" max="14596" width="15.140625" customWidth="1"/>
    <col min="14597" max="14597" width="15.5703125" customWidth="1"/>
    <col min="14598" max="14598" width="14.7109375" customWidth="1"/>
    <col min="14599" max="14599" width="15.85546875" customWidth="1"/>
    <col min="14600" max="14600" width="15.5703125" customWidth="1"/>
    <col min="14601" max="14601" width="13.5703125" customWidth="1"/>
    <col min="14849" max="14849" width="48.42578125" customWidth="1"/>
    <col min="14850" max="14851" width="11.140625" customWidth="1"/>
    <col min="14852" max="14852" width="15.140625" customWidth="1"/>
    <col min="14853" max="14853" width="15.5703125" customWidth="1"/>
    <col min="14854" max="14854" width="14.7109375" customWidth="1"/>
    <col min="14855" max="14855" width="15.85546875" customWidth="1"/>
    <col min="14856" max="14856" width="15.5703125" customWidth="1"/>
    <col min="14857" max="14857" width="13.5703125" customWidth="1"/>
    <col min="15105" max="15105" width="48.42578125" customWidth="1"/>
    <col min="15106" max="15107" width="11.140625" customWidth="1"/>
    <col min="15108" max="15108" width="15.140625" customWidth="1"/>
    <col min="15109" max="15109" width="15.5703125" customWidth="1"/>
    <col min="15110" max="15110" width="14.7109375" customWidth="1"/>
    <col min="15111" max="15111" width="15.85546875" customWidth="1"/>
    <col min="15112" max="15112" width="15.5703125" customWidth="1"/>
    <col min="15113" max="15113" width="13.5703125" customWidth="1"/>
    <col min="15361" max="15361" width="48.42578125" customWidth="1"/>
    <col min="15362" max="15363" width="11.140625" customWidth="1"/>
    <col min="15364" max="15364" width="15.140625" customWidth="1"/>
    <col min="15365" max="15365" width="15.5703125" customWidth="1"/>
    <col min="15366" max="15366" width="14.7109375" customWidth="1"/>
    <col min="15367" max="15367" width="15.85546875" customWidth="1"/>
    <col min="15368" max="15368" width="15.5703125" customWidth="1"/>
    <col min="15369" max="15369" width="13.5703125" customWidth="1"/>
    <col min="15617" max="15617" width="48.42578125" customWidth="1"/>
    <col min="15618" max="15619" width="11.140625" customWidth="1"/>
    <col min="15620" max="15620" width="15.140625" customWidth="1"/>
    <col min="15621" max="15621" width="15.5703125" customWidth="1"/>
    <col min="15622" max="15622" width="14.7109375" customWidth="1"/>
    <col min="15623" max="15623" width="15.85546875" customWidth="1"/>
    <col min="15624" max="15624" width="15.5703125" customWidth="1"/>
    <col min="15625" max="15625" width="13.5703125" customWidth="1"/>
    <col min="15873" max="15873" width="48.42578125" customWidth="1"/>
    <col min="15874" max="15875" width="11.140625" customWidth="1"/>
    <col min="15876" max="15876" width="15.140625" customWidth="1"/>
    <col min="15877" max="15877" width="15.5703125" customWidth="1"/>
    <col min="15878" max="15878" width="14.7109375" customWidth="1"/>
    <col min="15879" max="15879" width="15.85546875" customWidth="1"/>
    <col min="15880" max="15880" width="15.5703125" customWidth="1"/>
    <col min="15881" max="15881" width="13.5703125" customWidth="1"/>
    <col min="16129" max="16129" width="48.42578125" customWidth="1"/>
    <col min="16130" max="16131" width="11.140625" customWidth="1"/>
    <col min="16132" max="16132" width="15.140625" customWidth="1"/>
    <col min="16133" max="16133" width="15.5703125" customWidth="1"/>
    <col min="16134" max="16134" width="14.7109375" customWidth="1"/>
    <col min="16135" max="16135" width="15.85546875" customWidth="1"/>
    <col min="16136" max="16136" width="15.5703125" customWidth="1"/>
    <col min="16137" max="16137" width="13.5703125" customWidth="1"/>
  </cols>
  <sheetData>
    <row r="2" spans="1:9" x14ac:dyDescent="0.25">
      <c r="A2" s="159" t="s">
        <v>65</v>
      </c>
      <c r="B2" s="160"/>
      <c r="C2" s="160"/>
      <c r="D2" s="160"/>
      <c r="E2" s="160"/>
    </row>
    <row r="3" spans="1:9" x14ac:dyDescent="0.25">
      <c r="A3" s="160"/>
      <c r="B3" s="160"/>
      <c r="C3" s="160"/>
      <c r="D3" s="160"/>
      <c r="E3" s="160"/>
    </row>
    <row r="4" spans="1:9" ht="15.75" thickBot="1" x14ac:dyDescent="0.3">
      <c r="A4" s="21" t="s">
        <v>0</v>
      </c>
      <c r="B4" s="22"/>
      <c r="C4" s="22"/>
      <c r="D4" s="23"/>
      <c r="E4" s="23"/>
      <c r="F4" s="2"/>
    </row>
    <row r="5" spans="1:9" ht="39" thickBot="1" x14ac:dyDescent="0.3">
      <c r="A5" s="24" t="s">
        <v>1</v>
      </c>
      <c r="B5" s="25"/>
      <c r="C5" s="25"/>
      <c r="D5" s="26" t="s">
        <v>2</v>
      </c>
      <c r="E5" s="27" t="s">
        <v>3</v>
      </c>
      <c r="F5" s="3"/>
    </row>
    <row r="6" spans="1:9" x14ac:dyDescent="0.25">
      <c r="A6" s="28" t="s">
        <v>4</v>
      </c>
      <c r="B6" s="29"/>
      <c r="C6" s="29"/>
      <c r="D6" s="30">
        <v>99</v>
      </c>
      <c r="E6" s="31">
        <v>2995.9</v>
      </c>
      <c r="F6" s="3"/>
    </row>
    <row r="7" spans="1:9" x14ac:dyDescent="0.25">
      <c r="A7" s="32" t="s">
        <v>5</v>
      </c>
      <c r="B7" s="33"/>
      <c r="C7" s="33"/>
      <c r="D7" s="34">
        <v>76</v>
      </c>
      <c r="E7" s="35">
        <v>2250.5</v>
      </c>
      <c r="F7" s="3"/>
    </row>
    <row r="8" spans="1:9" x14ac:dyDescent="0.25">
      <c r="A8" s="32" t="s">
        <v>6</v>
      </c>
      <c r="B8" s="33"/>
      <c r="C8" s="33"/>
      <c r="D8" s="34">
        <v>32</v>
      </c>
      <c r="E8" s="35">
        <v>1145.5</v>
      </c>
      <c r="F8" s="3"/>
    </row>
    <row r="9" spans="1:9" x14ac:dyDescent="0.25">
      <c r="A9" s="36" t="s">
        <v>7</v>
      </c>
      <c r="B9" s="37"/>
      <c r="C9" s="37"/>
      <c r="D9" s="38">
        <v>34</v>
      </c>
      <c r="E9" s="39">
        <v>1137.4000000000001</v>
      </c>
      <c r="F9" s="3"/>
    </row>
    <row r="10" spans="1:9" ht="15.75" thickBot="1" x14ac:dyDescent="0.3">
      <c r="A10" s="40" t="s">
        <v>8</v>
      </c>
      <c r="B10" s="41"/>
      <c r="C10" s="41"/>
      <c r="D10" s="42">
        <f>D6+D7+D8+D9</f>
        <v>241</v>
      </c>
      <c r="E10" s="43">
        <f>E6+E7+E8+E9</f>
        <v>7529.2999999999993</v>
      </c>
      <c r="F10" s="3"/>
    </row>
    <row r="11" spans="1:9" x14ac:dyDescent="0.25">
      <c r="A11" s="4"/>
      <c r="B11" s="5"/>
      <c r="C11" s="5"/>
      <c r="D11" s="3"/>
      <c r="E11" s="6"/>
      <c r="F11" s="3"/>
    </row>
    <row r="12" spans="1:9" ht="16.5" thickBot="1" x14ac:dyDescent="0.3">
      <c r="A12" s="45" t="s">
        <v>9</v>
      </c>
      <c r="B12" s="46"/>
      <c r="C12" s="46"/>
      <c r="D12" s="47"/>
      <c r="E12" s="48"/>
      <c r="F12" s="49"/>
      <c r="G12" s="50"/>
    </row>
    <row r="13" spans="1:9" ht="72" thickBot="1" x14ac:dyDescent="0.3">
      <c r="A13" s="77" t="s">
        <v>10</v>
      </c>
      <c r="B13" s="78" t="s">
        <v>66</v>
      </c>
      <c r="C13" s="79" t="s">
        <v>67</v>
      </c>
      <c r="D13" s="80" t="s">
        <v>11</v>
      </c>
      <c r="E13" s="81" t="s">
        <v>12</v>
      </c>
      <c r="F13" s="82" t="s">
        <v>13</v>
      </c>
      <c r="G13" s="81" t="s">
        <v>14</v>
      </c>
      <c r="H13" s="8"/>
    </row>
    <row r="14" spans="1:9" ht="15.75" x14ac:dyDescent="0.25">
      <c r="A14" s="51" t="s">
        <v>15</v>
      </c>
      <c r="B14" s="52">
        <v>13.57</v>
      </c>
      <c r="C14" s="52">
        <v>12.98</v>
      </c>
      <c r="D14" s="53">
        <v>1225765.73</v>
      </c>
      <c r="E14" s="53">
        <v>177709.82</v>
      </c>
      <c r="F14" s="53">
        <f>1071026.81+93532.81</f>
        <v>1164559.6200000001</v>
      </c>
      <c r="G14" s="54">
        <f>E14-F14+D14</f>
        <v>238915.92999999993</v>
      </c>
      <c r="H14" s="9"/>
      <c r="I14" s="1"/>
    </row>
    <row r="15" spans="1:9" ht="15.75" x14ac:dyDescent="0.25">
      <c r="A15" s="55" t="s">
        <v>16</v>
      </c>
      <c r="B15" s="56">
        <v>3.87</v>
      </c>
      <c r="C15" s="56">
        <v>3.23</v>
      </c>
      <c r="D15" s="57">
        <f>315930.32+8632.23</f>
        <v>324562.55</v>
      </c>
      <c r="E15" s="58">
        <v>50298.81</v>
      </c>
      <c r="F15" s="58">
        <f>24192.74+290826.51</f>
        <v>315019.25</v>
      </c>
      <c r="G15" s="59">
        <f>E15-F15+D15</f>
        <v>59842.109999999986</v>
      </c>
      <c r="H15" s="9"/>
    </row>
    <row r="16" spans="1:9" ht="15.75" x14ac:dyDescent="0.25">
      <c r="A16" s="55" t="s">
        <v>17</v>
      </c>
      <c r="B16" s="60"/>
      <c r="C16" s="56"/>
      <c r="D16" s="57"/>
      <c r="E16" s="58"/>
      <c r="F16" s="57"/>
      <c r="G16" s="59">
        <f>E16-F16+D16</f>
        <v>0</v>
      </c>
      <c r="H16" s="9"/>
    </row>
    <row r="17" spans="1:8" ht="15.75" x14ac:dyDescent="0.25">
      <c r="A17" s="55" t="s">
        <v>18</v>
      </c>
      <c r="B17" s="56">
        <v>0.54</v>
      </c>
      <c r="C17" s="56">
        <v>0.54</v>
      </c>
      <c r="D17" s="57">
        <f>47171.84+847</f>
        <v>48018.84</v>
      </c>
      <c r="E17" s="58">
        <f>5489.62</f>
        <v>5489.62</v>
      </c>
      <c r="F17" s="57">
        <f>40157.14+3879.04</f>
        <v>44036.18</v>
      </c>
      <c r="G17" s="59">
        <f>E17-F17+D17</f>
        <v>9472.2799999999988</v>
      </c>
      <c r="H17" s="9"/>
    </row>
    <row r="18" spans="1:8" ht="15.75" x14ac:dyDescent="0.25">
      <c r="A18" s="55" t="s">
        <v>19</v>
      </c>
      <c r="B18" s="61"/>
      <c r="C18" s="61"/>
      <c r="D18" s="57"/>
      <c r="E18" s="58">
        <v>-11731.04</v>
      </c>
      <c r="F18" s="57"/>
      <c r="G18" s="59">
        <f>E18-F18+D18</f>
        <v>-11731.04</v>
      </c>
      <c r="H18" s="9"/>
    </row>
    <row r="19" spans="1:8" ht="15.75" x14ac:dyDescent="0.25">
      <c r="A19" s="62" t="s">
        <v>20</v>
      </c>
      <c r="B19" s="63"/>
      <c r="C19" s="64" t="s">
        <v>69</v>
      </c>
      <c r="D19" s="65">
        <f>D20+D21+D22+D23</f>
        <v>2560825.0600000005</v>
      </c>
      <c r="E19" s="66">
        <f>E20+E21+E22+E23</f>
        <v>492445.66</v>
      </c>
      <c r="F19" s="65">
        <f>F20+F21+F22+F23</f>
        <v>2465228.0300000003</v>
      </c>
      <c r="G19" s="67">
        <f>E19-F19+D19</f>
        <v>588042.69000000018</v>
      </c>
      <c r="H19" s="10"/>
    </row>
    <row r="20" spans="1:8" ht="15.75" x14ac:dyDescent="0.25">
      <c r="A20" s="55" t="s">
        <v>21</v>
      </c>
      <c r="B20" s="63"/>
      <c r="C20" s="20">
        <v>929.47</v>
      </c>
      <c r="D20" s="57">
        <f>1524903.62+1848.29</f>
        <v>1526751.9100000001</v>
      </c>
      <c r="E20" s="58">
        <v>342942.8</v>
      </c>
      <c r="F20" s="57">
        <f>1340297.81+70518.85</f>
        <v>1410816.6600000001</v>
      </c>
      <c r="G20" s="59">
        <f t="shared" ref="G19:G27" si="0">E20-F20+D20</f>
        <v>458878.05000000005</v>
      </c>
      <c r="H20" s="9"/>
    </row>
    <row r="21" spans="1:8" ht="15.75" x14ac:dyDescent="0.25">
      <c r="A21" s="55" t="s">
        <v>22</v>
      </c>
      <c r="B21" s="63"/>
      <c r="C21" s="20">
        <v>14.1</v>
      </c>
      <c r="D21" s="57">
        <f>549571.83+122040.69+38416.54-34213.07-24202.08-10077.31</f>
        <v>641536.60000000009</v>
      </c>
      <c r="E21" s="58">
        <f>49008+42428.15</f>
        <v>91436.15</v>
      </c>
      <c r="F21" s="57">
        <f>95154.14+7872.98+506921.42+39853.74</f>
        <v>649802.28</v>
      </c>
      <c r="G21" s="59">
        <f t="shared" si="0"/>
        <v>83170.470000000088</v>
      </c>
      <c r="H21" s="9"/>
    </row>
    <row r="22" spans="1:8" ht="15.75" x14ac:dyDescent="0.25">
      <c r="A22" s="55" t="s">
        <v>23</v>
      </c>
      <c r="B22" s="63"/>
      <c r="C22" s="20">
        <v>8.25</v>
      </c>
      <c r="D22" s="57">
        <f>162163.76+585.19-7186.73</f>
        <v>155562.22</v>
      </c>
      <c r="E22" s="57">
        <v>24996.26</v>
      </c>
      <c r="F22" s="57">
        <f>153277.35+10731.07</f>
        <v>164008.42000000001</v>
      </c>
      <c r="G22" s="59">
        <f t="shared" si="0"/>
        <v>16550.059999999998</v>
      </c>
      <c r="H22" s="9"/>
    </row>
    <row r="23" spans="1:8" ht="15.75" x14ac:dyDescent="0.25">
      <c r="A23" s="55" t="s">
        <v>24</v>
      </c>
      <c r="B23" s="63"/>
      <c r="C23" s="20">
        <v>9.52</v>
      </c>
      <c r="D23" s="57">
        <f>248108.91+1066.04-12200.62</f>
        <v>236974.33000000002</v>
      </c>
      <c r="E23" s="57">
        <v>33070.449999999997</v>
      </c>
      <c r="F23" s="57">
        <f>222910.37+17690.3</f>
        <v>240600.66999999998</v>
      </c>
      <c r="G23" s="59">
        <f t="shared" si="0"/>
        <v>29444.110000000044</v>
      </c>
      <c r="H23" s="9"/>
    </row>
    <row r="24" spans="1:8" ht="15.75" x14ac:dyDescent="0.25">
      <c r="A24" s="62" t="s">
        <v>25</v>
      </c>
      <c r="B24" s="63"/>
      <c r="C24" s="20">
        <v>0.72</v>
      </c>
      <c r="D24" s="58"/>
      <c r="E24" s="57"/>
      <c r="F24" s="57"/>
      <c r="G24" s="59">
        <f t="shared" si="0"/>
        <v>0</v>
      </c>
      <c r="H24" s="9"/>
    </row>
    <row r="25" spans="1:8" ht="15.75" x14ac:dyDescent="0.25">
      <c r="A25" s="62" t="s">
        <v>26</v>
      </c>
      <c r="B25" s="63"/>
      <c r="C25" s="63"/>
      <c r="D25" s="58">
        <v>11906.04</v>
      </c>
      <c r="E25" s="58"/>
      <c r="F25" s="57"/>
      <c r="G25" s="59">
        <f t="shared" si="0"/>
        <v>11906.04</v>
      </c>
      <c r="H25" s="9"/>
    </row>
    <row r="26" spans="1:8" ht="15.75" x14ac:dyDescent="0.25">
      <c r="A26" s="68" t="s">
        <v>27</v>
      </c>
      <c r="B26" s="69"/>
      <c r="C26" s="69"/>
      <c r="D26" s="70">
        <f>593.38-1666.98</f>
        <v>-1073.5999999999999</v>
      </c>
      <c r="E26" s="70">
        <f>184.48+1200.15</f>
        <v>1384.63</v>
      </c>
      <c r="F26" s="70">
        <f>1617.15+0.01+2662.16</f>
        <v>4279.32</v>
      </c>
      <c r="G26" s="71">
        <f t="shared" si="0"/>
        <v>-3968.2899999999995</v>
      </c>
      <c r="H26" s="9"/>
    </row>
    <row r="27" spans="1:8" ht="15.75" x14ac:dyDescent="0.25">
      <c r="A27" s="62" t="s">
        <v>68</v>
      </c>
      <c r="B27" s="20"/>
      <c r="C27" s="20"/>
      <c r="D27" s="58"/>
      <c r="E27" s="58">
        <v>5694.63</v>
      </c>
      <c r="F27" s="58">
        <v>2958.75</v>
      </c>
      <c r="G27" s="59">
        <f t="shared" si="0"/>
        <v>2735.88</v>
      </c>
      <c r="H27" s="9"/>
    </row>
    <row r="28" spans="1:8" ht="16.5" thickBot="1" x14ac:dyDescent="0.3">
      <c r="A28" s="72" t="s">
        <v>28</v>
      </c>
      <c r="B28" s="73"/>
      <c r="C28" s="73"/>
      <c r="D28" s="74">
        <f>D14+D15+D20+D21+D22+D23+D24+D25+D16+D17+D26+D18</f>
        <v>4170004.6200000006</v>
      </c>
      <c r="E28" s="74">
        <f>E24+E19+E17+E16+E15+E14+E25+E26+E18+E27</f>
        <v>721292.12999999989</v>
      </c>
      <c r="F28" s="75">
        <f>F14+F15+F20+F21+F22+F23+F24+F25+F16+F17+F26+F27</f>
        <v>3996081.1500000004</v>
      </c>
      <c r="G28" s="76">
        <f>G14+G15+G16+G17+G18+G19+G25+G26+G27</f>
        <v>895215.60000000021</v>
      </c>
      <c r="H28" s="10"/>
    </row>
    <row r="29" spans="1:8" x14ac:dyDescent="0.25">
      <c r="F29" s="2"/>
      <c r="G29" s="11"/>
      <c r="H29" s="7"/>
    </row>
    <row r="30" spans="1:8" ht="15.75" thickBot="1" x14ac:dyDescent="0.3">
      <c r="G30" s="11"/>
    </row>
    <row r="31" spans="1:8" ht="13.5" customHeight="1" thickBot="1" x14ac:dyDescent="0.3">
      <c r="A31" s="103" t="s">
        <v>75</v>
      </c>
      <c r="B31" s="83"/>
      <c r="C31" s="83"/>
      <c r="D31" s="83"/>
      <c r="E31" s="84"/>
      <c r="G31" s="11"/>
    </row>
    <row r="32" spans="1:8" ht="72" thickBot="1" x14ac:dyDescent="0.3">
      <c r="A32" s="104" t="s">
        <v>29</v>
      </c>
      <c r="B32" s="78" t="s">
        <v>66</v>
      </c>
      <c r="C32" s="79" t="s">
        <v>67</v>
      </c>
      <c r="D32" s="105" t="s">
        <v>30</v>
      </c>
      <c r="E32" s="106" t="s">
        <v>31</v>
      </c>
      <c r="F32" s="12"/>
      <c r="G32" s="1"/>
      <c r="H32" s="1"/>
    </row>
    <row r="33" spans="1:8" ht="15.75" thickBot="1" x14ac:dyDescent="0.3">
      <c r="A33" s="144" t="s">
        <v>15</v>
      </c>
      <c r="B33" s="151" t="s">
        <v>32</v>
      </c>
      <c r="C33" s="151" t="s">
        <v>32</v>
      </c>
      <c r="D33" s="107"/>
      <c r="E33" s="108"/>
      <c r="F33" s="2"/>
      <c r="G33" s="1"/>
    </row>
    <row r="34" spans="1:8" ht="15.75" thickBot="1" x14ac:dyDescent="0.3">
      <c r="A34" s="148"/>
      <c r="B34" s="145">
        <f>B35+B36+B37+B38+B39+B40+B41+B42+B43+B44+B45+B46+B47+B48</f>
        <v>13.569999999999997</v>
      </c>
      <c r="C34" s="145">
        <v>12.98</v>
      </c>
      <c r="D34" s="147">
        <f>D35+D36+D37+D38+D39+D40+D41+D42+D43+D44+D45+D46+D47+D48</f>
        <v>1194975.2030000002</v>
      </c>
      <c r="E34" s="147">
        <f>E35+E36+E37+E38+E39+E40+E41+E42+E43+E44+E45+E46+E47+E48</f>
        <v>1320052.9699999997</v>
      </c>
      <c r="F34" s="9"/>
      <c r="G34" s="13"/>
    </row>
    <row r="35" spans="1:8" x14ac:dyDescent="0.25">
      <c r="A35" s="85" t="s">
        <v>33</v>
      </c>
      <c r="B35" s="149">
        <f>3.9</f>
        <v>3.9</v>
      </c>
      <c r="C35" s="149">
        <v>3.9</v>
      </c>
      <c r="D35" s="150">
        <f>C35*7529.3*7+B35*7529.3*5</f>
        <v>352371.24</v>
      </c>
      <c r="E35" s="146">
        <f>29364.27+29364.27+29364.27+29364.27+29364.27+29364.27+31623.06+2258.79+2258.79+29364.27-9035.16+29364.27+29364.27+29364.27+29364.27</f>
        <v>350112.45</v>
      </c>
      <c r="F35" s="9"/>
      <c r="G35" s="13"/>
      <c r="H35" s="1"/>
    </row>
    <row r="36" spans="1:8" x14ac:dyDescent="0.25">
      <c r="A36" s="86" t="s">
        <v>34</v>
      </c>
      <c r="B36" s="109">
        <v>0.53</v>
      </c>
      <c r="C36" s="109">
        <v>0.53</v>
      </c>
      <c r="D36" s="110">
        <f>C36*7529.3*7+B36*7529.3*5</f>
        <v>47886.348000000005</v>
      </c>
      <c r="E36" s="111">
        <f>3990.53+3990.53+3990.53+3990.53+3990.53+3990.53+3990.53+3990.53+3990.53+3990.53+9411.63-2352.91+9411.63</f>
        <v>56375.649999999987</v>
      </c>
      <c r="F36" s="9"/>
    </row>
    <row r="37" spans="1:8" x14ac:dyDescent="0.25">
      <c r="A37" s="86" t="s">
        <v>35</v>
      </c>
      <c r="B37" s="109">
        <f>4.13+2.08+0.48</f>
        <v>6.6899999999999995</v>
      </c>
      <c r="C37" s="109">
        <f>4.13+2.08+0.48</f>
        <v>6.6899999999999995</v>
      </c>
      <c r="D37" s="110">
        <f>C37*7529.3*7+B37*7529.3*5</f>
        <v>604452.20400000003</v>
      </c>
      <c r="E37" s="111">
        <f>46756.95+46756.95+54436.84+15359.78+54436.84+54436.84+59857.93+59857.93+59857.93+59857.93+59857.93+54436.84+54436.84</f>
        <v>680347.52999999991</v>
      </c>
      <c r="F37" s="9"/>
    </row>
    <row r="38" spans="1:8" x14ac:dyDescent="0.25">
      <c r="A38" s="86" t="s">
        <v>36</v>
      </c>
      <c r="B38" s="109"/>
      <c r="C38" s="109"/>
      <c r="D38" s="110">
        <f>C38*7529.3*7+B38*7529.3*5</f>
        <v>0</v>
      </c>
      <c r="E38" s="112"/>
      <c r="F38" s="9"/>
    </row>
    <row r="39" spans="1:8" x14ac:dyDescent="0.25">
      <c r="A39" s="86" t="s">
        <v>37</v>
      </c>
      <c r="B39" s="109"/>
      <c r="C39" s="109"/>
      <c r="D39" s="110">
        <f t="shared" ref="D39:D50" si="1">C39*7529.3*7+B39*7529.3*5</f>
        <v>0</v>
      </c>
      <c r="E39" s="111"/>
      <c r="F39" s="9"/>
    </row>
    <row r="40" spans="1:8" x14ac:dyDescent="0.25">
      <c r="A40" s="86" t="s">
        <v>38</v>
      </c>
      <c r="B40" s="109">
        <v>0.01</v>
      </c>
      <c r="C40" s="109">
        <v>0.01</v>
      </c>
      <c r="D40" s="110">
        <f t="shared" si="1"/>
        <v>903.51600000000008</v>
      </c>
      <c r="E40" s="111"/>
      <c r="F40" s="9"/>
    </row>
    <row r="41" spans="1:8" x14ac:dyDescent="0.25">
      <c r="A41" s="86" t="s">
        <v>39</v>
      </c>
      <c r="B41" s="109">
        <v>0.16</v>
      </c>
      <c r="C41" s="109">
        <v>0.16</v>
      </c>
      <c r="D41" s="110">
        <f t="shared" si="1"/>
        <v>14456.256000000001</v>
      </c>
      <c r="E41" s="111">
        <v>11164.2</v>
      </c>
      <c r="F41" s="9"/>
    </row>
    <row r="42" spans="1:8" x14ac:dyDescent="0.25">
      <c r="A42" s="86" t="s">
        <v>40</v>
      </c>
      <c r="B42" s="109">
        <v>0.94</v>
      </c>
      <c r="C42" s="109">
        <v>1.01</v>
      </c>
      <c r="D42" s="110">
        <f t="shared" si="1"/>
        <v>88619.861000000004</v>
      </c>
      <c r="E42" s="111">
        <f>6521.65+41.3+1066.83+6521.65+41.3+1066.83+6521.65+41.3+1066.83+6521.65+41.3+1066.83+6521.65+41.3+1066.83+6521.65+41.3+1066.83+6521.65+41.3+1127.87+6521.65+41.3+1127.87+6521.65+41.3+1127.87+6521.65+41.3+1127.87+6521.65+41.3+1127.87+6521.65+41.3+1127.87</f>
        <v>91923.599999999991</v>
      </c>
      <c r="F42" s="9"/>
    </row>
    <row r="43" spans="1:8" x14ac:dyDescent="0.25">
      <c r="A43" s="86" t="s">
        <v>41</v>
      </c>
      <c r="B43" s="109"/>
      <c r="C43" s="109"/>
      <c r="D43" s="110">
        <f t="shared" si="1"/>
        <v>0</v>
      </c>
      <c r="E43" s="111"/>
      <c r="F43" s="9"/>
    </row>
    <row r="44" spans="1:8" x14ac:dyDescent="0.25">
      <c r="A44" s="86" t="s">
        <v>42</v>
      </c>
      <c r="B44" s="109"/>
      <c r="C44" s="109"/>
      <c r="D44" s="110">
        <f t="shared" si="1"/>
        <v>0</v>
      </c>
      <c r="E44" s="111"/>
      <c r="F44" s="9"/>
    </row>
    <row r="45" spans="1:8" x14ac:dyDescent="0.25">
      <c r="A45" s="86" t="s">
        <v>43</v>
      </c>
      <c r="B45" s="109">
        <v>0.1</v>
      </c>
      <c r="C45" s="109"/>
      <c r="D45" s="110">
        <f t="shared" si="1"/>
        <v>3764.6500000000005</v>
      </c>
      <c r="E45" s="111"/>
      <c r="F45" s="9"/>
      <c r="H45" s="1"/>
    </row>
    <row r="46" spans="1:8" x14ac:dyDescent="0.25">
      <c r="A46" s="86" t="s">
        <v>44</v>
      </c>
      <c r="B46" s="109">
        <v>0.11</v>
      </c>
      <c r="C46" s="109">
        <v>0.16</v>
      </c>
      <c r="D46" s="110">
        <f t="shared" si="1"/>
        <v>12573.931</v>
      </c>
      <c r="E46" s="111">
        <v>73128.679999999993</v>
      </c>
      <c r="F46" s="9"/>
      <c r="H46" s="1"/>
    </row>
    <row r="47" spans="1:8" x14ac:dyDescent="0.25">
      <c r="A47" s="86" t="s">
        <v>45</v>
      </c>
      <c r="B47" s="109">
        <v>0.59</v>
      </c>
      <c r="C47" s="109">
        <v>0.52</v>
      </c>
      <c r="D47" s="110">
        <f t="shared" si="1"/>
        <v>49618.087</v>
      </c>
      <c r="E47" s="111">
        <f>40360+8152.72</f>
        <v>48512.72</v>
      </c>
      <c r="F47" s="9"/>
      <c r="H47" s="1"/>
    </row>
    <row r="48" spans="1:8" x14ac:dyDescent="0.25">
      <c r="A48" s="86" t="s">
        <v>46</v>
      </c>
      <c r="B48" s="109">
        <v>0.54</v>
      </c>
      <c r="C48" s="109"/>
      <c r="D48" s="110">
        <f t="shared" si="1"/>
        <v>20329.110000000004</v>
      </c>
      <c r="E48" s="111">
        <f>3360+2040+3088.14</f>
        <v>8488.14</v>
      </c>
      <c r="F48" s="9"/>
      <c r="H48" s="1"/>
    </row>
    <row r="49" spans="1:8" x14ac:dyDescent="0.25">
      <c r="A49" s="113" t="s">
        <v>76</v>
      </c>
      <c r="B49" s="114">
        <v>0.54</v>
      </c>
      <c r="C49" s="114">
        <v>0.54</v>
      </c>
      <c r="D49" s="115">
        <f t="shared" si="1"/>
        <v>48789.864000000009</v>
      </c>
      <c r="E49" s="116">
        <v>51048.63</v>
      </c>
      <c r="F49" s="9"/>
      <c r="H49" s="1"/>
    </row>
    <row r="50" spans="1:8" x14ac:dyDescent="0.25">
      <c r="A50" s="113" t="s">
        <v>47</v>
      </c>
      <c r="B50" s="114">
        <v>3.87</v>
      </c>
      <c r="C50" s="114">
        <v>3.23</v>
      </c>
      <c r="D50" s="115">
        <f t="shared" si="1"/>
        <v>315929.42800000001</v>
      </c>
      <c r="E50" s="116">
        <f>E87</f>
        <v>239944</v>
      </c>
      <c r="F50" s="9"/>
    </row>
    <row r="51" spans="1:8" x14ac:dyDescent="0.25">
      <c r="A51" s="113" t="s">
        <v>48</v>
      </c>
      <c r="B51" s="114"/>
      <c r="C51" s="114"/>
      <c r="D51" s="115"/>
      <c r="E51" s="116"/>
      <c r="F51" s="9"/>
    </row>
    <row r="52" spans="1:8" x14ac:dyDescent="0.25">
      <c r="A52" s="113" t="s">
        <v>49</v>
      </c>
      <c r="B52" s="114"/>
      <c r="C52" s="114"/>
      <c r="D52" s="115"/>
      <c r="E52" s="116"/>
      <c r="F52" s="9"/>
    </row>
    <row r="53" spans="1:8" x14ac:dyDescent="0.25">
      <c r="A53" s="113" t="s">
        <v>50</v>
      </c>
      <c r="B53" s="114"/>
      <c r="C53" s="114"/>
      <c r="D53" s="115">
        <f>D54+D55+D56+D57</f>
        <v>0</v>
      </c>
      <c r="E53" s="116">
        <f>E54+E55+E56+E57</f>
        <v>2536817.37</v>
      </c>
      <c r="F53" s="9"/>
      <c r="H53" s="1"/>
    </row>
    <row r="54" spans="1:8" x14ac:dyDescent="0.25">
      <c r="A54" s="86" t="s">
        <v>51</v>
      </c>
      <c r="B54" s="87"/>
      <c r="C54" s="87"/>
      <c r="D54" s="110"/>
      <c r="E54" s="111">
        <v>2013295.97</v>
      </c>
      <c r="F54" s="9"/>
      <c r="G54" s="14"/>
      <c r="H54" s="14"/>
    </row>
    <row r="55" spans="1:8" x14ac:dyDescent="0.25">
      <c r="A55" s="86" t="s">
        <v>52</v>
      </c>
      <c r="B55" s="87"/>
      <c r="C55" s="87"/>
      <c r="D55" s="110"/>
      <c r="E55" s="111">
        <v>109537.76</v>
      </c>
      <c r="F55" s="9"/>
    </row>
    <row r="56" spans="1:8" x14ac:dyDescent="0.25">
      <c r="A56" s="86" t="s">
        <v>53</v>
      </c>
      <c r="B56" s="87"/>
      <c r="C56" s="87"/>
      <c r="D56" s="110"/>
      <c r="E56" s="117">
        <v>165519.15</v>
      </c>
      <c r="F56" s="9"/>
    </row>
    <row r="57" spans="1:8" ht="15.75" thickBot="1" x14ac:dyDescent="0.3">
      <c r="A57" s="88" t="s">
        <v>54</v>
      </c>
      <c r="B57" s="89"/>
      <c r="C57" s="89"/>
      <c r="D57" s="118"/>
      <c r="E57" s="117">
        <v>248464.49</v>
      </c>
      <c r="F57" s="9"/>
    </row>
    <row r="58" spans="1:8" ht="15.75" thickBot="1" x14ac:dyDescent="0.3">
      <c r="A58" s="104" t="s">
        <v>55</v>
      </c>
      <c r="B58" s="119"/>
      <c r="C58" s="119"/>
      <c r="D58" s="120">
        <f>D53+D52+D33</f>
        <v>0</v>
      </c>
      <c r="E58" s="121">
        <f>E53+E52+E34+E51+E50+E49</f>
        <v>4147862.9699999997</v>
      </c>
      <c r="F58" s="10"/>
      <c r="G58" s="1"/>
      <c r="H58" s="1"/>
    </row>
    <row r="59" spans="1:8" x14ac:dyDescent="0.25">
      <c r="A59" s="122" t="s">
        <v>56</v>
      </c>
      <c r="B59" s="123"/>
      <c r="C59" s="123"/>
      <c r="D59" s="124"/>
      <c r="E59" s="125">
        <v>36364</v>
      </c>
      <c r="F59" s="9"/>
    </row>
    <row r="60" spans="1:8" x14ac:dyDescent="0.25">
      <c r="A60" s="126" t="s">
        <v>70</v>
      </c>
      <c r="B60" s="127"/>
      <c r="C60" s="127"/>
      <c r="D60" s="128"/>
      <c r="E60" s="129">
        <f>D28-E58-E59</f>
        <v>-14222.349999999162</v>
      </c>
      <c r="F60" s="9"/>
      <c r="G60" s="1"/>
    </row>
    <row r="61" spans="1:8" ht="15.75" thickBot="1" x14ac:dyDescent="0.3">
      <c r="A61" s="130" t="s">
        <v>71</v>
      </c>
      <c r="B61" s="131"/>
      <c r="C61" s="131"/>
      <c r="D61" s="132"/>
      <c r="E61" s="133">
        <v>42193.64</v>
      </c>
    </row>
    <row r="62" spans="1:8" x14ac:dyDescent="0.25">
      <c r="A62" s="134" t="s">
        <v>72</v>
      </c>
      <c r="B62" s="90"/>
      <c r="C62" s="90"/>
      <c r="D62" s="90"/>
      <c r="E62" s="135">
        <f>E60+E61</f>
        <v>27971.290000000838</v>
      </c>
    </row>
    <row r="63" spans="1:8" ht="29.25" customHeight="1" thickBot="1" x14ac:dyDescent="0.3">
      <c r="A63" s="91"/>
      <c r="B63" s="92"/>
      <c r="C63" s="92"/>
      <c r="D63" s="92"/>
      <c r="E63" s="93"/>
    </row>
    <row r="64" spans="1:8" ht="15.75" thickBot="1" x14ac:dyDescent="0.3">
      <c r="A64" s="136" t="s">
        <v>57</v>
      </c>
      <c r="B64" s="137"/>
      <c r="C64" s="137"/>
      <c r="D64" s="94"/>
      <c r="E64" s="95"/>
    </row>
    <row r="65" spans="1:7" x14ac:dyDescent="0.25">
      <c r="A65" s="138" t="s">
        <v>15</v>
      </c>
      <c r="B65" s="139"/>
      <c r="C65" s="139"/>
      <c r="D65" s="96"/>
      <c r="E65" s="97">
        <f>D14-E34</f>
        <v>-94287.239999999758</v>
      </c>
    </row>
    <row r="66" spans="1:7" x14ac:dyDescent="0.25">
      <c r="A66" s="140" t="s">
        <v>58</v>
      </c>
      <c r="B66" s="141"/>
      <c r="C66" s="141"/>
      <c r="D66" s="99"/>
      <c r="E66" s="100">
        <f>D15-E50</f>
        <v>84618.549999999988</v>
      </c>
    </row>
    <row r="67" spans="1:7" x14ac:dyDescent="0.25">
      <c r="A67" s="140" t="s">
        <v>59</v>
      </c>
      <c r="B67" s="141"/>
      <c r="C67" s="141"/>
      <c r="D67" s="99"/>
      <c r="E67" s="100">
        <f>D17-E49</f>
        <v>-3029.7900000000009</v>
      </c>
    </row>
    <row r="68" spans="1:7" x14ac:dyDescent="0.25">
      <c r="A68" s="140" t="s">
        <v>60</v>
      </c>
      <c r="B68" s="141"/>
      <c r="C68" s="141"/>
      <c r="D68" s="99"/>
      <c r="E68" s="100">
        <f>E24-E52</f>
        <v>0</v>
      </c>
    </row>
    <row r="69" spans="1:7" x14ac:dyDescent="0.25">
      <c r="A69" s="140" t="s">
        <v>61</v>
      </c>
      <c r="B69" s="141"/>
      <c r="C69" s="141"/>
      <c r="D69" s="99"/>
      <c r="E69" s="100">
        <f>D19-E53</f>
        <v>24007.69000000041</v>
      </c>
    </row>
    <row r="70" spans="1:7" x14ac:dyDescent="0.25">
      <c r="A70" s="140" t="s">
        <v>62</v>
      </c>
      <c r="B70" s="141"/>
      <c r="C70" s="141"/>
      <c r="D70" s="99"/>
      <c r="E70" s="100">
        <f>D25+D26</f>
        <v>10832.44</v>
      </c>
    </row>
    <row r="71" spans="1:7" x14ac:dyDescent="0.25">
      <c r="A71" s="140" t="s">
        <v>63</v>
      </c>
      <c r="B71" s="141"/>
      <c r="C71" s="141"/>
      <c r="D71" s="99"/>
      <c r="E71" s="100">
        <f>-E59</f>
        <v>-36364</v>
      </c>
    </row>
    <row r="72" spans="1:7" ht="15.75" thickBot="1" x14ac:dyDescent="0.3">
      <c r="A72" s="142"/>
      <c r="B72" s="143"/>
      <c r="C72" s="143"/>
      <c r="D72" s="101"/>
      <c r="E72" s="102"/>
    </row>
    <row r="73" spans="1:7" x14ac:dyDescent="0.25">
      <c r="A73" s="15"/>
      <c r="B73" s="15"/>
      <c r="C73" s="15"/>
    </row>
    <row r="74" spans="1:7" x14ac:dyDescent="0.25">
      <c r="A74" s="16" t="s">
        <v>73</v>
      </c>
      <c r="B74" s="16"/>
      <c r="C74" s="16"/>
      <c r="D74" s="17"/>
      <c r="E74" s="18"/>
      <c r="F74" s="18"/>
    </row>
    <row r="75" spans="1:7" ht="15.75" x14ac:dyDescent="0.25">
      <c r="A75" s="152" t="s">
        <v>80</v>
      </c>
      <c r="B75" s="153"/>
      <c r="C75" s="153"/>
      <c r="D75" s="99"/>
      <c r="E75" s="154">
        <v>223500</v>
      </c>
      <c r="F75" s="99" t="s">
        <v>64</v>
      </c>
      <c r="G75" s="19"/>
    </row>
    <row r="76" spans="1:7" ht="15.75" x14ac:dyDescent="0.25">
      <c r="A76" s="155" t="s">
        <v>79</v>
      </c>
      <c r="B76" s="98"/>
      <c r="C76" s="98"/>
      <c r="D76" s="99"/>
      <c r="E76" s="154">
        <v>4250</v>
      </c>
      <c r="F76" s="99" t="s">
        <v>64</v>
      </c>
    </row>
    <row r="77" spans="1:7" ht="15.75" x14ac:dyDescent="0.25">
      <c r="A77" s="155" t="s">
        <v>77</v>
      </c>
      <c r="B77" s="156"/>
      <c r="C77" s="156"/>
      <c r="D77" s="99"/>
      <c r="E77" s="154">
        <v>2937</v>
      </c>
      <c r="F77" s="99" t="s">
        <v>64</v>
      </c>
    </row>
    <row r="78" spans="1:7" ht="15.75" x14ac:dyDescent="0.25">
      <c r="A78" s="157" t="s">
        <v>78</v>
      </c>
      <c r="B78" s="156"/>
      <c r="C78" s="156"/>
      <c r="D78" s="99"/>
      <c r="E78" s="154">
        <v>9257</v>
      </c>
      <c r="F78" s="99" t="s">
        <v>64</v>
      </c>
    </row>
    <row r="79" spans="1:7" x14ac:dyDescent="0.25">
      <c r="A79" s="156"/>
      <c r="B79" s="156"/>
      <c r="C79" s="156"/>
      <c r="D79" s="99"/>
      <c r="E79" s="154"/>
      <c r="F79" s="99" t="s">
        <v>64</v>
      </c>
    </row>
    <row r="80" spans="1:7" hidden="1" x14ac:dyDescent="0.25">
      <c r="A80" s="153"/>
      <c r="B80" s="153"/>
      <c r="C80" s="153"/>
      <c r="D80" s="99"/>
      <c r="E80" s="154"/>
      <c r="F80" s="99" t="s">
        <v>64</v>
      </c>
    </row>
    <row r="81" spans="1:6" hidden="1" x14ac:dyDescent="0.25">
      <c r="A81" s="156"/>
      <c r="B81" s="156"/>
      <c r="C81" s="156"/>
      <c r="D81" s="99"/>
      <c r="E81" s="154"/>
      <c r="F81" s="99" t="s">
        <v>64</v>
      </c>
    </row>
    <row r="82" spans="1:6" hidden="1" x14ac:dyDescent="0.25">
      <c r="A82" s="156"/>
      <c r="B82" s="156"/>
      <c r="C82" s="156"/>
      <c r="D82" s="99"/>
      <c r="E82" s="154"/>
      <c r="F82" s="99" t="s">
        <v>64</v>
      </c>
    </row>
    <row r="83" spans="1:6" hidden="1" x14ac:dyDescent="0.25">
      <c r="A83" s="156"/>
      <c r="B83" s="156"/>
      <c r="C83" s="156"/>
      <c r="D83" s="99"/>
      <c r="E83" s="154"/>
      <c r="F83" s="99" t="s">
        <v>64</v>
      </c>
    </row>
    <row r="84" spans="1:6" hidden="1" x14ac:dyDescent="0.25">
      <c r="A84" s="156"/>
      <c r="B84" s="156"/>
      <c r="C84" s="156"/>
      <c r="D84" s="99"/>
      <c r="E84" s="154"/>
      <c r="F84" s="99" t="s">
        <v>64</v>
      </c>
    </row>
    <row r="85" spans="1:6" hidden="1" x14ac:dyDescent="0.25">
      <c r="A85" s="156"/>
      <c r="B85" s="156"/>
      <c r="C85" s="156"/>
      <c r="D85" s="99"/>
      <c r="E85" s="154"/>
      <c r="F85" s="99" t="s">
        <v>64</v>
      </c>
    </row>
    <row r="86" spans="1:6" hidden="1" x14ac:dyDescent="0.25">
      <c r="A86" s="156"/>
      <c r="B86" s="156"/>
      <c r="C86" s="156"/>
      <c r="D86" s="99"/>
      <c r="E86" s="154"/>
      <c r="F86" s="99" t="s">
        <v>64</v>
      </c>
    </row>
    <row r="87" spans="1:6" ht="15.75" x14ac:dyDescent="0.25">
      <c r="A87" s="20" t="s">
        <v>28</v>
      </c>
      <c r="B87" s="44"/>
      <c r="C87" s="44"/>
      <c r="D87" s="158"/>
      <c r="E87" s="66">
        <f>E75+E77+E76+E78+E79+E80+E81+E82+E83+E84+E85+E86</f>
        <v>239944</v>
      </c>
      <c r="F87" s="158" t="s">
        <v>64</v>
      </c>
    </row>
    <row r="91" spans="1:6" x14ac:dyDescent="0.25">
      <c r="A91" s="22" t="s">
        <v>81</v>
      </c>
      <c r="B91" s="23"/>
      <c r="C91" s="23"/>
      <c r="D91" s="23" t="s">
        <v>74</v>
      </c>
    </row>
  </sheetData>
  <mergeCells count="4">
    <mergeCell ref="A2:E3"/>
    <mergeCell ref="A31:E31"/>
    <mergeCell ref="A62:D63"/>
    <mergeCell ref="E62:E63"/>
  </mergeCell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2013-04-25T05:14:43Z</cp:lastPrinted>
  <dcterms:created xsi:type="dcterms:W3CDTF">2013-04-25T00:46:39Z</dcterms:created>
  <dcterms:modified xsi:type="dcterms:W3CDTF">2013-04-25T05:23:44Z</dcterms:modified>
</cp:coreProperties>
</file>