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7" i="1" l="1"/>
  <c r="D40" i="1" l="1"/>
  <c r="C46" i="1"/>
  <c r="C44" i="1"/>
  <c r="D43" i="1"/>
  <c r="D32" i="1" l="1"/>
  <c r="B94" i="1" s="1"/>
  <c r="B96" i="1"/>
  <c r="B95" i="1"/>
  <c r="D60" i="1" l="1"/>
  <c r="B85" i="1" l="1"/>
  <c r="D51" i="1"/>
  <c r="D36" i="1"/>
  <c r="D34" i="1"/>
  <c r="D35" i="1"/>
  <c r="D37" i="1"/>
  <c r="D50" i="1"/>
  <c r="D41" i="1" l="1"/>
  <c r="D55" i="1"/>
  <c r="H14" i="1" l="1"/>
  <c r="C51" i="1" l="1"/>
  <c r="C50" i="1"/>
  <c r="C49" i="1"/>
  <c r="C48" i="1"/>
  <c r="C47" i="1"/>
  <c r="C45" i="1"/>
  <c r="C41" i="1"/>
  <c r="C40" i="1"/>
  <c r="C39" i="1"/>
  <c r="C38" i="1"/>
  <c r="C36" i="1"/>
  <c r="C35" i="1"/>
  <c r="C34" i="1"/>
  <c r="B32" i="1" l="1"/>
  <c r="D49" i="1" l="1"/>
  <c r="D54" i="1" l="1"/>
  <c r="F24" i="1" l="1"/>
  <c r="E24" i="1"/>
  <c r="F23" i="1"/>
  <c r="E23" i="1"/>
  <c r="F22" i="1"/>
  <c r="E22" i="1"/>
  <c r="F21" i="1"/>
  <c r="E21" i="1"/>
  <c r="D21" i="1"/>
  <c r="F20" i="1"/>
  <c r="E20" i="1"/>
  <c r="C20" i="1"/>
  <c r="F17" i="1"/>
  <c r="E17" i="1"/>
  <c r="F15" i="1"/>
  <c r="E15" i="1"/>
  <c r="E14" i="1"/>
  <c r="F14" i="1"/>
  <c r="G14" i="1" s="1"/>
  <c r="F16" i="1"/>
  <c r="E16" i="1"/>
  <c r="D16" i="1"/>
  <c r="D14" i="1"/>
  <c r="D72" i="1"/>
  <c r="D71" i="1"/>
  <c r="C54" i="1"/>
  <c r="D66" i="1"/>
  <c r="D68" i="1"/>
  <c r="D67" i="1"/>
  <c r="H26" i="1"/>
  <c r="G25" i="1"/>
  <c r="H25" i="1" s="1"/>
  <c r="G22" i="1"/>
  <c r="G20" i="1"/>
  <c r="D19" i="1"/>
  <c r="D27" i="1" s="1"/>
  <c r="G18" i="1"/>
  <c r="H18" i="1" s="1"/>
  <c r="G17" i="1"/>
  <c r="H17" i="1" s="1"/>
  <c r="G16" i="1"/>
  <c r="G15" i="1"/>
  <c r="C6" i="1"/>
  <c r="C10" i="1" s="1"/>
  <c r="B10" i="1"/>
  <c r="F19" i="1" l="1"/>
  <c r="D65" i="1"/>
  <c r="D64" i="1" s="1"/>
  <c r="D59" i="1"/>
  <c r="G24" i="1"/>
  <c r="G23" i="1"/>
  <c r="G27" i="1" s="1"/>
  <c r="H22" i="1"/>
  <c r="F27" i="1"/>
  <c r="G21" i="1"/>
  <c r="H21" i="1" s="1"/>
  <c r="C19" i="1"/>
  <c r="D70" i="1" s="1"/>
  <c r="H16" i="1"/>
  <c r="H15" i="1"/>
  <c r="H20" i="1"/>
  <c r="H23" i="1"/>
  <c r="E19" i="1"/>
  <c r="G19" i="1" s="1"/>
  <c r="H19" i="1" s="1"/>
  <c r="H24" i="1"/>
  <c r="C32" i="1" l="1"/>
  <c r="C59" i="1" s="1"/>
  <c r="C27" i="1"/>
  <c r="H27" i="1"/>
  <c r="E27" i="1"/>
  <c r="D61" i="1" l="1"/>
  <c r="D63" i="1" s="1"/>
</calcChain>
</file>

<file path=xl/sharedStrings.xml><?xml version="1.0" encoding="utf-8"?>
<sst xmlns="http://schemas.openxmlformats.org/spreadsheetml/2006/main" count="107" uniqueCount="90">
  <si>
    <t>1.Техническая характеристика</t>
  </si>
  <si>
    <t>Адрес</t>
  </si>
  <si>
    <t>кол-во проживающих чел.</t>
  </si>
  <si>
    <t>Площадь ,м2</t>
  </si>
  <si>
    <t>ул.4 Железнодорожная 23</t>
  </si>
  <si>
    <t>Итого</t>
  </si>
  <si>
    <t>2.Информация о начислении</t>
  </si>
  <si>
    <t>Статьи</t>
  </si>
  <si>
    <t>Доходы ТСЖ</t>
  </si>
  <si>
    <t>Начислено</t>
  </si>
  <si>
    <t>Задолженность жителей на отчетный период</t>
  </si>
  <si>
    <t>1.Содержание общего имущества руб/м2</t>
  </si>
  <si>
    <t>2.Текущий ремонт руб/м2</t>
  </si>
  <si>
    <t>3.Домофон руб/м2</t>
  </si>
  <si>
    <t>4.Содержание приборов учета руб/м2</t>
  </si>
  <si>
    <t>5.Капитальный ремонт руб/м2</t>
  </si>
  <si>
    <t>6.Коммунальные ,всего</t>
  </si>
  <si>
    <t>6.1.Отопление, руб./ Гкал</t>
  </si>
  <si>
    <t>6.2.ГВС,   руб/м3</t>
  </si>
  <si>
    <t>6.3.ХВС    руб/м3</t>
  </si>
  <si>
    <t>6.4.Стоки   руб/м3</t>
  </si>
  <si>
    <t>7.Электроэнергия</t>
  </si>
  <si>
    <t>8.Пени</t>
  </si>
  <si>
    <t>9.Аренда мастерской</t>
  </si>
  <si>
    <t xml:space="preserve">Итого </t>
  </si>
  <si>
    <t>3.Расходы ТСЖ</t>
  </si>
  <si>
    <t xml:space="preserve">Наименование </t>
  </si>
  <si>
    <t>ПЛАН, руб.</t>
  </si>
  <si>
    <t>Факт, руб.</t>
  </si>
  <si>
    <t>1.Содержание общего имущества</t>
  </si>
  <si>
    <t>Управление</t>
  </si>
  <si>
    <t>Уборка лестничных клеток</t>
  </si>
  <si>
    <t>Техническое обслуживание</t>
  </si>
  <si>
    <t>Обслуживание лифта  ООО "Ангара"</t>
  </si>
  <si>
    <t>Налог на окружающую среду</t>
  </si>
  <si>
    <t>Освещение мест общего пользования</t>
  </si>
  <si>
    <t>ТБО</t>
  </si>
  <si>
    <t>Услуги спецтехники</t>
  </si>
  <si>
    <t>Система Город</t>
  </si>
  <si>
    <t>РКО</t>
  </si>
  <si>
    <t>Заработная плата председателя</t>
  </si>
  <si>
    <t>2.Обслуживание домофона</t>
  </si>
  <si>
    <t>4.Текущий ремонт общего имущества</t>
  </si>
  <si>
    <t>5.Капитальный ремонт</t>
  </si>
  <si>
    <t>7.Коммунальные, всего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</si>
  <si>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</si>
  <si>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</si>
  <si>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</si>
  <si>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</si>
  <si>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</si>
  <si>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</si>
  <si>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</si>
  <si>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</si>
  <si>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3.Домофон</t>
  </si>
  <si>
    <t>3.Обслуживание приборов учета</t>
  </si>
  <si>
    <t>4.Электроэнергия</t>
  </si>
  <si>
    <t>руб.</t>
  </si>
  <si>
    <t>Отчет ФХД ТСЖ " Заря"  за 2012год.</t>
  </si>
  <si>
    <t>тарифы 2012г</t>
  </si>
  <si>
    <t>Задолженность жителей на 01.01.2012г</t>
  </si>
  <si>
    <t>Оплачено жителями  за 2012г, руб.</t>
  </si>
  <si>
    <t>Тариф с 01.01.12г</t>
  </si>
  <si>
    <t>Паспортно-регистрационная служба</t>
  </si>
  <si>
    <t>Финансовый результат  2011года</t>
  </si>
  <si>
    <t>Результат по ТСЖ  за 2012год с учетом результата 2011года</t>
  </si>
  <si>
    <t>Днепровский Д.А.</t>
  </si>
  <si>
    <t>Директор ООО УК "Ангара"</t>
  </si>
  <si>
    <t>Исполнитель:  Е.Н. Леонтьева</t>
  </si>
  <si>
    <t>4.Выполнение работ по текущему ремонту за период с  01.01.2012г.по 31.12.2012г.</t>
  </si>
  <si>
    <t>Финансовый результат по ТСЖ  за  2012год</t>
  </si>
  <si>
    <t>6.Электроэнергия жильцы</t>
  </si>
  <si>
    <t>23Б-1</t>
  </si>
  <si>
    <t>23 А, Г</t>
  </si>
  <si>
    <t>23 А, Г, Б-1</t>
  </si>
  <si>
    <t>Ремонт кровли</t>
  </si>
  <si>
    <t>Ремонт кровли 23 Б-1</t>
  </si>
  <si>
    <t>Ремонт металлочерепицы, 23Б-1</t>
  </si>
  <si>
    <t>Ремонт после протекания крыши, заделка швов, 23А, 23Б</t>
  </si>
  <si>
    <t>Текущий ремонт</t>
  </si>
  <si>
    <t>Уборка снега с крыши:</t>
  </si>
  <si>
    <t>Дезинфекция и сан.обработка подвалов</t>
  </si>
  <si>
    <t xml:space="preserve">Обслуживание лифта </t>
  </si>
  <si>
    <t>Материалы (песок, торфяная смесь)</t>
  </si>
  <si>
    <t>Фактически сложившийся тариф:</t>
  </si>
  <si>
    <t>руб./м2</t>
  </si>
  <si>
    <t>3.Содержание приборов учета</t>
  </si>
  <si>
    <t xml:space="preserve">Госпошлина, налоги и сборы </t>
  </si>
  <si>
    <t>4.Коммунальные услуги</t>
  </si>
  <si>
    <t>5.Аренда</t>
  </si>
  <si>
    <t>6.Пени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</si>
</sst>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4" fillId="0" borderId="0" xfId="0" applyFont="1"/>
    <xf numFmtId="0" fontId="5" fillId="0" borderId="1" xfId="0" applyFont="1" applyBorder="1"/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/>
    <xf numFmtId="3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/>
    </xf>
    <xf numFmtId="0" fontId="5" fillId="0" borderId="10" xfId="0" applyFont="1" applyBorder="1"/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4" fontId="5" fillId="0" borderId="14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1" fillId="0" borderId="0" xfId="0" applyFont="1" applyBorder="1"/>
    <xf numFmtId="4" fontId="1" fillId="0" borderId="0" xfId="0" applyNumberFormat="1" applyFont="1" applyBorder="1"/>
    <xf numFmtId="0" fontId="5" fillId="0" borderId="16" xfId="0" applyFont="1" applyBorder="1"/>
    <xf numFmtId="0" fontId="5" fillId="0" borderId="16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5" fillId="0" borderId="19" xfId="0" applyFont="1" applyBorder="1"/>
    <xf numFmtId="4" fontId="6" fillId="0" borderId="19" xfId="0" applyNumberFormat="1" applyFont="1" applyBorder="1"/>
    <xf numFmtId="4" fontId="6" fillId="0" borderId="6" xfId="0" applyNumberFormat="1" applyFont="1" applyBorder="1"/>
    <xf numFmtId="4" fontId="6" fillId="0" borderId="20" xfId="0" applyNumberFormat="1" applyFont="1" applyBorder="1"/>
    <xf numFmtId="0" fontId="1" fillId="0" borderId="7" xfId="0" applyFont="1" applyBorder="1"/>
    <xf numFmtId="0" fontId="5" fillId="0" borderId="21" xfId="0" applyFont="1" applyBorder="1"/>
    <xf numFmtId="4" fontId="6" fillId="0" borderId="21" xfId="0" applyNumberFormat="1" applyFont="1" applyFill="1" applyBorder="1"/>
    <xf numFmtId="4" fontId="6" fillId="0" borderId="21" xfId="0" applyNumberFormat="1" applyFont="1" applyBorder="1"/>
    <xf numFmtId="4" fontId="6" fillId="0" borderId="9" xfId="0" applyNumberFormat="1" applyFont="1" applyFill="1" applyBorder="1"/>
    <xf numFmtId="4" fontId="6" fillId="0" borderId="22" xfId="0" applyNumberFormat="1" applyFont="1" applyBorder="1"/>
    <xf numFmtId="0" fontId="1" fillId="0" borderId="21" xfId="0" applyFont="1" applyBorder="1"/>
    <xf numFmtId="4" fontId="7" fillId="0" borderId="21" xfId="0" applyNumberFormat="1" applyFont="1" applyFill="1" applyBorder="1"/>
    <xf numFmtId="4" fontId="7" fillId="0" borderId="21" xfId="0" applyNumberFormat="1" applyFont="1" applyBorder="1"/>
    <xf numFmtId="4" fontId="7" fillId="0" borderId="9" xfId="0" applyNumberFormat="1" applyFont="1" applyFill="1" applyBorder="1"/>
    <xf numFmtId="4" fontId="7" fillId="0" borderId="22" xfId="0" applyNumberFormat="1" applyFont="1" applyBorder="1"/>
    <xf numFmtId="0" fontId="5" fillId="0" borderId="23" xfId="0" applyFont="1" applyBorder="1"/>
    <xf numFmtId="4" fontId="6" fillId="0" borderId="23" xfId="0" applyNumberFormat="1" applyFont="1" applyBorder="1"/>
    <xf numFmtId="4" fontId="6" fillId="0" borderId="12" xfId="0" applyNumberFormat="1" applyFont="1" applyFill="1" applyBorder="1"/>
    <xf numFmtId="4" fontId="6" fillId="0" borderId="24" xfId="0" applyNumberFormat="1" applyFont="1" applyBorder="1"/>
    <xf numFmtId="0" fontId="5" fillId="0" borderId="1" xfId="0" applyFont="1" applyFill="1" applyBorder="1"/>
    <xf numFmtId="0" fontId="5" fillId="0" borderId="25" xfId="0" applyFont="1" applyFill="1" applyBorder="1"/>
    <xf numFmtId="4" fontId="7" fillId="0" borderId="26" xfId="0" applyNumberFormat="1" applyFont="1" applyBorder="1"/>
    <xf numFmtId="4" fontId="7" fillId="0" borderId="2" xfId="0" applyNumberFormat="1" applyFont="1" applyBorder="1"/>
    <xf numFmtId="4" fontId="7" fillId="0" borderId="3" xfId="0" applyNumberFormat="1" applyFont="1" applyBorder="1"/>
    <xf numFmtId="4" fontId="5" fillId="0" borderId="0" xfId="0" applyNumberFormat="1" applyFont="1" applyBorder="1"/>
    <xf numFmtId="4" fontId="7" fillId="0" borderId="17" xfId="0" applyNumberFormat="1" applyFont="1" applyBorder="1"/>
    <xf numFmtId="4" fontId="7" fillId="0" borderId="0" xfId="0" applyNumberFormat="1" applyFont="1" applyBorder="1"/>
    <xf numFmtId="4" fontId="6" fillId="0" borderId="29" xfId="0" applyNumberFormat="1" applyFont="1" applyFill="1" applyBorder="1"/>
    <xf numFmtId="4" fontId="6" fillId="0" borderId="30" xfId="0" applyNumberFormat="1" applyFont="1" applyFill="1" applyBorder="1"/>
    <xf numFmtId="4" fontId="6" fillId="0" borderId="0" xfId="0" applyNumberFormat="1" applyFont="1" applyFill="1" applyBorder="1"/>
    <xf numFmtId="4" fontId="6" fillId="0" borderId="0" xfId="0" applyNumberFormat="1" applyFont="1" applyBorder="1"/>
    <xf numFmtId="4" fontId="6" fillId="0" borderId="32" xfId="0" applyNumberFormat="1" applyFont="1" applyFill="1" applyBorder="1"/>
    <xf numFmtId="4" fontId="6" fillId="2" borderId="0" xfId="0" applyNumberFormat="1" applyFont="1" applyFill="1" applyBorder="1"/>
    <xf numFmtId="4" fontId="7" fillId="0" borderId="0" xfId="0" applyNumberFormat="1" applyFont="1" applyFill="1" applyBorder="1"/>
    <xf numFmtId="2" fontId="1" fillId="0" borderId="0" xfId="0" applyNumberFormat="1" applyFont="1"/>
    <xf numFmtId="4" fontId="7" fillId="0" borderId="18" xfId="0" applyNumberFormat="1" applyFont="1" applyBorder="1"/>
    <xf numFmtId="4" fontId="7" fillId="0" borderId="19" xfId="0" applyNumberFormat="1" applyFont="1" applyBorder="1"/>
    <xf numFmtId="4" fontId="7" fillId="0" borderId="6" xfId="0" applyNumberFormat="1" applyFont="1" applyBorder="1"/>
    <xf numFmtId="0" fontId="5" fillId="0" borderId="7" xfId="0" applyFont="1" applyFill="1" applyBorder="1"/>
    <xf numFmtId="0" fontId="5" fillId="0" borderId="21" xfId="0" applyFont="1" applyFill="1" applyBorder="1"/>
    <xf numFmtId="4" fontId="1" fillId="0" borderId="21" xfId="0" applyNumberFormat="1" applyFont="1" applyBorder="1"/>
    <xf numFmtId="4" fontId="5" fillId="0" borderId="9" xfId="0" applyNumberFormat="1" applyFont="1" applyBorder="1"/>
    <xf numFmtId="4" fontId="5" fillId="0" borderId="21" xfId="0" applyNumberFormat="1" applyFont="1" applyBorder="1"/>
    <xf numFmtId="0" fontId="5" fillId="3" borderId="35" xfId="0" applyFont="1" applyFill="1" applyBorder="1"/>
    <xf numFmtId="0" fontId="5" fillId="3" borderId="0" xfId="0" applyFont="1" applyFill="1" applyBorder="1"/>
    <xf numFmtId="4" fontId="1" fillId="0" borderId="0" xfId="0" applyNumberFormat="1" applyFont="1" applyFill="1" applyBorder="1"/>
    <xf numFmtId="0" fontId="5" fillId="0" borderId="4" xfId="0" applyFont="1" applyFill="1" applyBorder="1"/>
    <xf numFmtId="0" fontId="5" fillId="0" borderId="19" xfId="0" applyFont="1" applyFill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9" xfId="0" applyNumberFormat="1" applyFont="1" applyBorder="1"/>
    <xf numFmtId="0" fontId="5" fillId="0" borderId="10" xfId="0" applyFont="1" applyFill="1" applyBorder="1"/>
    <xf numFmtId="0" fontId="5" fillId="0" borderId="23" xfId="0" applyFont="1" applyFill="1" applyBorder="1"/>
    <xf numFmtId="4" fontId="1" fillId="0" borderId="23" xfId="0" applyNumberFormat="1" applyFont="1" applyBorder="1"/>
    <xf numFmtId="4" fontId="1" fillId="0" borderId="12" xfId="0" applyNumberFormat="1" applyFont="1" applyBorder="1"/>
    <xf numFmtId="0" fontId="5" fillId="0" borderId="13" xfId="0" applyFont="1" applyFill="1" applyBorder="1"/>
    <xf numFmtId="0" fontId="5" fillId="0" borderId="36" xfId="0" applyFont="1" applyFill="1" applyBorder="1"/>
    <xf numFmtId="4" fontId="1" fillId="0" borderId="36" xfId="0" applyNumberFormat="1" applyFont="1" applyBorder="1"/>
    <xf numFmtId="4" fontId="1" fillId="0" borderId="15" xfId="0" applyNumberFormat="1" applyFont="1" applyBorder="1"/>
    <xf numFmtId="0" fontId="5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/>
    <xf numFmtId="4" fontId="5" fillId="0" borderId="0" xfId="0" applyNumberFormat="1" applyFont="1" applyFill="1"/>
    <xf numFmtId="0" fontId="1" fillId="0" borderId="21" xfId="0" applyFont="1" applyBorder="1" applyAlignment="1">
      <alignment horizontal="left" vertical="center" wrapText="1"/>
    </xf>
    <xf numFmtId="4" fontId="1" fillId="0" borderId="21" xfId="0" applyNumberFormat="1" applyFont="1" applyFill="1" applyBorder="1"/>
    <xf numFmtId="0" fontId="1" fillId="0" borderId="0" xfId="0" applyFont="1" applyFill="1"/>
    <xf numFmtId="4" fontId="5" fillId="0" borderId="21" xfId="0" applyNumberFormat="1" applyFont="1" applyFill="1" applyBorder="1"/>
    <xf numFmtId="4" fontId="5" fillId="0" borderId="0" xfId="0" applyNumberFormat="1" applyFont="1"/>
    <xf numFmtId="4" fontId="1" fillId="0" borderId="0" xfId="0" applyNumberFormat="1" applyFont="1" applyFill="1"/>
    <xf numFmtId="4" fontId="7" fillId="0" borderId="16" xfId="0" applyNumberFormat="1" applyFont="1" applyBorder="1"/>
    <xf numFmtId="0" fontId="5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5" fillId="0" borderId="39" xfId="0" applyFont="1" applyBorder="1"/>
    <xf numFmtId="0" fontId="1" fillId="0" borderId="40" xfId="0" applyFont="1" applyBorder="1"/>
    <xf numFmtId="0" fontId="5" fillId="0" borderId="17" xfId="0" applyFont="1" applyBorder="1"/>
    <xf numFmtId="0" fontId="6" fillId="0" borderId="32" xfId="0" applyFont="1" applyBorder="1"/>
    <xf numFmtId="0" fontId="5" fillId="0" borderId="32" xfId="0" applyFont="1" applyBorder="1"/>
    <xf numFmtId="0" fontId="7" fillId="0" borderId="32" xfId="0" applyFont="1" applyBorder="1"/>
    <xf numFmtId="0" fontId="6" fillId="0" borderId="33" xfId="0" applyFont="1" applyBorder="1"/>
    <xf numFmtId="4" fontId="5" fillId="3" borderId="17" xfId="0" applyNumberFormat="1" applyFont="1" applyFill="1" applyBorder="1"/>
    <xf numFmtId="4" fontId="5" fillId="0" borderId="17" xfId="0" applyNumberFormat="1" applyFont="1" applyBorder="1"/>
    <xf numFmtId="4" fontId="5" fillId="0" borderId="23" xfId="0" applyNumberFormat="1" applyFont="1" applyBorder="1"/>
    <xf numFmtId="4" fontId="6" fillId="0" borderId="31" xfId="0" applyNumberFormat="1" applyFont="1" applyFill="1" applyBorder="1"/>
    <xf numFmtId="4" fontId="7" fillId="0" borderId="31" xfId="0" applyNumberFormat="1" applyFont="1" applyFill="1" applyBorder="1"/>
    <xf numFmtId="4" fontId="6" fillId="0" borderId="34" xfId="0" applyNumberFormat="1" applyFont="1" applyFill="1" applyBorder="1"/>
    <xf numFmtId="4" fontId="7" fillId="0" borderId="41" xfId="0" applyNumberFormat="1" applyFont="1" applyBorder="1"/>
    <xf numFmtId="0" fontId="6" fillId="0" borderId="0" xfId="0" applyFont="1" applyBorder="1"/>
    <xf numFmtId="0" fontId="6" fillId="0" borderId="42" xfId="0" applyFont="1" applyBorder="1"/>
    <xf numFmtId="0" fontId="5" fillId="0" borderId="43" xfId="0" applyFont="1" applyBorder="1"/>
    <xf numFmtId="0" fontId="5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21" xfId="0" applyFont="1" applyFill="1" applyBorder="1"/>
    <xf numFmtId="4" fontId="5" fillId="0" borderId="45" xfId="0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center"/>
    </xf>
    <xf numFmtId="0" fontId="6" fillId="4" borderId="32" xfId="0" applyFont="1" applyFill="1" applyBorder="1"/>
    <xf numFmtId="4" fontId="6" fillId="4" borderId="32" xfId="0" applyNumberFormat="1" applyFont="1" applyFill="1" applyBorder="1"/>
    <xf numFmtId="4" fontId="7" fillId="4" borderId="32" xfId="0" applyNumberFormat="1" applyFont="1" applyFill="1" applyBorder="1"/>
    <xf numFmtId="4" fontId="6" fillId="4" borderId="33" xfId="0" applyNumberFormat="1" applyFont="1" applyFill="1" applyBorder="1"/>
    <xf numFmtId="0" fontId="10" fillId="0" borderId="0" xfId="0" applyFont="1" applyFill="1" applyBorder="1"/>
    <xf numFmtId="4" fontId="9" fillId="0" borderId="0" xfId="0" applyNumberFormat="1" applyFont="1" applyBorder="1"/>
    <xf numFmtId="4" fontId="9" fillId="0" borderId="0" xfId="0" applyNumberFormat="1" applyFont="1"/>
    <xf numFmtId="4" fontId="10" fillId="0" borderId="0" xfId="0" applyNumberFormat="1" applyFont="1" applyBorder="1"/>
    <xf numFmtId="4" fontId="11" fillId="0" borderId="0" xfId="0" applyNumberFormat="1" applyFont="1" applyFill="1" applyBorder="1"/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6"/>
  <sheetViews>
    <sheetView tabSelected="1" topLeftCell="A39" workbookViewId="0">
      <selection activeCell="G55" sqref="G55"/>
    </sheetView>
  </sheetViews>
  <sheetFormatPr defaultRowHeight="15" x14ac:dyDescent="0.25"/>
  <cols>
    <col min="1" max="1" width="45.140625" style="1" customWidth="1"/>
    <col min="2" max="2" width="11.28515625" style="1" customWidth="1"/>
    <col min="3" max="3" width="12.42578125" style="1" customWidth="1"/>
    <col min="4" max="4" width="15.140625" style="2" customWidth="1"/>
    <col min="5" max="5" width="15.5703125" style="2" hidden="1" customWidth="1"/>
    <col min="6" max="6" width="16.42578125" style="2" customWidth="1"/>
    <col min="7" max="7" width="17.42578125" style="2" customWidth="1"/>
    <col min="8" max="8" width="16.7109375" style="1" hidden="1" customWidth="1"/>
    <col min="9" max="9" width="15.5703125" style="1" hidden="1" customWidth="1"/>
    <col min="10" max="10" width="13.5703125" style="1" customWidth="1"/>
    <col min="11" max="12" width="9.140625" style="1"/>
    <col min="13" max="13" width="13.140625" style="2" customWidth="1"/>
    <col min="14" max="14" width="10.140625" style="2" bestFit="1" customWidth="1"/>
    <col min="15" max="257" width="9.140625" style="1"/>
    <col min="258" max="258" width="45.140625" style="1" customWidth="1"/>
    <col min="259" max="259" width="11.28515625" style="1" customWidth="1"/>
    <col min="260" max="260" width="15.140625" style="1" customWidth="1"/>
    <col min="261" max="261" width="15.5703125" style="1" customWidth="1"/>
    <col min="262" max="262" width="0" style="1" hidden="1" customWidth="1"/>
    <col min="263" max="263" width="17.42578125" style="1" customWidth="1"/>
    <col min="264" max="264" width="16.7109375" style="1" customWidth="1"/>
    <col min="265" max="265" width="0" style="1" hidden="1" customWidth="1"/>
    <col min="266" max="266" width="13.5703125" style="1" customWidth="1"/>
    <col min="267" max="268" width="9.140625" style="1"/>
    <col min="269" max="269" width="13.140625" style="1" customWidth="1"/>
    <col min="270" max="270" width="10.140625" style="1" bestFit="1" customWidth="1"/>
    <col min="271" max="513" width="9.140625" style="1"/>
    <col min="514" max="514" width="45.140625" style="1" customWidth="1"/>
    <col min="515" max="515" width="11.28515625" style="1" customWidth="1"/>
    <col min="516" max="516" width="15.140625" style="1" customWidth="1"/>
    <col min="517" max="517" width="15.5703125" style="1" customWidth="1"/>
    <col min="518" max="518" width="0" style="1" hidden="1" customWidth="1"/>
    <col min="519" max="519" width="17.42578125" style="1" customWidth="1"/>
    <col min="520" max="520" width="16.7109375" style="1" customWidth="1"/>
    <col min="521" max="521" width="0" style="1" hidden="1" customWidth="1"/>
    <col min="522" max="522" width="13.5703125" style="1" customWidth="1"/>
    <col min="523" max="524" width="9.140625" style="1"/>
    <col min="525" max="525" width="13.140625" style="1" customWidth="1"/>
    <col min="526" max="526" width="10.140625" style="1" bestFit="1" customWidth="1"/>
    <col min="527" max="769" width="9.140625" style="1"/>
    <col min="770" max="770" width="45.140625" style="1" customWidth="1"/>
    <col min="771" max="771" width="11.28515625" style="1" customWidth="1"/>
    <col min="772" max="772" width="15.140625" style="1" customWidth="1"/>
    <col min="773" max="773" width="15.5703125" style="1" customWidth="1"/>
    <col min="774" max="774" width="0" style="1" hidden="1" customWidth="1"/>
    <col min="775" max="775" width="17.42578125" style="1" customWidth="1"/>
    <col min="776" max="776" width="16.7109375" style="1" customWidth="1"/>
    <col min="777" max="777" width="0" style="1" hidden="1" customWidth="1"/>
    <col min="778" max="778" width="13.5703125" style="1" customWidth="1"/>
    <col min="779" max="780" width="9.140625" style="1"/>
    <col min="781" max="781" width="13.140625" style="1" customWidth="1"/>
    <col min="782" max="782" width="10.140625" style="1" bestFit="1" customWidth="1"/>
    <col min="783" max="1025" width="9.140625" style="1"/>
    <col min="1026" max="1026" width="45.140625" style="1" customWidth="1"/>
    <col min="1027" max="1027" width="11.28515625" style="1" customWidth="1"/>
    <col min="1028" max="1028" width="15.140625" style="1" customWidth="1"/>
    <col min="1029" max="1029" width="15.5703125" style="1" customWidth="1"/>
    <col min="1030" max="1030" width="0" style="1" hidden="1" customWidth="1"/>
    <col min="1031" max="1031" width="17.42578125" style="1" customWidth="1"/>
    <col min="1032" max="1032" width="16.7109375" style="1" customWidth="1"/>
    <col min="1033" max="1033" width="0" style="1" hidden="1" customWidth="1"/>
    <col min="1034" max="1034" width="13.5703125" style="1" customWidth="1"/>
    <col min="1035" max="1036" width="9.140625" style="1"/>
    <col min="1037" max="1037" width="13.140625" style="1" customWidth="1"/>
    <col min="1038" max="1038" width="10.140625" style="1" bestFit="1" customWidth="1"/>
    <col min="1039" max="1281" width="9.140625" style="1"/>
    <col min="1282" max="1282" width="45.140625" style="1" customWidth="1"/>
    <col min="1283" max="1283" width="11.28515625" style="1" customWidth="1"/>
    <col min="1284" max="1284" width="15.140625" style="1" customWidth="1"/>
    <col min="1285" max="1285" width="15.5703125" style="1" customWidth="1"/>
    <col min="1286" max="1286" width="0" style="1" hidden="1" customWidth="1"/>
    <col min="1287" max="1287" width="17.42578125" style="1" customWidth="1"/>
    <col min="1288" max="1288" width="16.7109375" style="1" customWidth="1"/>
    <col min="1289" max="1289" width="0" style="1" hidden="1" customWidth="1"/>
    <col min="1290" max="1290" width="13.5703125" style="1" customWidth="1"/>
    <col min="1291" max="1292" width="9.140625" style="1"/>
    <col min="1293" max="1293" width="13.140625" style="1" customWidth="1"/>
    <col min="1294" max="1294" width="10.140625" style="1" bestFit="1" customWidth="1"/>
    <col min="1295" max="1537" width="9.140625" style="1"/>
    <col min="1538" max="1538" width="45.140625" style="1" customWidth="1"/>
    <col min="1539" max="1539" width="11.28515625" style="1" customWidth="1"/>
    <col min="1540" max="1540" width="15.140625" style="1" customWidth="1"/>
    <col min="1541" max="1541" width="15.5703125" style="1" customWidth="1"/>
    <col min="1542" max="1542" width="0" style="1" hidden="1" customWidth="1"/>
    <col min="1543" max="1543" width="17.42578125" style="1" customWidth="1"/>
    <col min="1544" max="1544" width="16.7109375" style="1" customWidth="1"/>
    <col min="1545" max="1545" width="0" style="1" hidden="1" customWidth="1"/>
    <col min="1546" max="1546" width="13.5703125" style="1" customWidth="1"/>
    <col min="1547" max="1548" width="9.140625" style="1"/>
    <col min="1549" max="1549" width="13.140625" style="1" customWidth="1"/>
    <col min="1550" max="1550" width="10.140625" style="1" bestFit="1" customWidth="1"/>
    <col min="1551" max="1793" width="9.140625" style="1"/>
    <col min="1794" max="1794" width="45.140625" style="1" customWidth="1"/>
    <col min="1795" max="1795" width="11.28515625" style="1" customWidth="1"/>
    <col min="1796" max="1796" width="15.140625" style="1" customWidth="1"/>
    <col min="1797" max="1797" width="15.5703125" style="1" customWidth="1"/>
    <col min="1798" max="1798" width="0" style="1" hidden="1" customWidth="1"/>
    <col min="1799" max="1799" width="17.42578125" style="1" customWidth="1"/>
    <col min="1800" max="1800" width="16.7109375" style="1" customWidth="1"/>
    <col min="1801" max="1801" width="0" style="1" hidden="1" customWidth="1"/>
    <col min="1802" max="1802" width="13.5703125" style="1" customWidth="1"/>
    <col min="1803" max="1804" width="9.140625" style="1"/>
    <col min="1805" max="1805" width="13.140625" style="1" customWidth="1"/>
    <col min="1806" max="1806" width="10.140625" style="1" bestFit="1" customWidth="1"/>
    <col min="1807" max="2049" width="9.140625" style="1"/>
    <col min="2050" max="2050" width="45.140625" style="1" customWidth="1"/>
    <col min="2051" max="2051" width="11.28515625" style="1" customWidth="1"/>
    <col min="2052" max="2052" width="15.140625" style="1" customWidth="1"/>
    <col min="2053" max="2053" width="15.5703125" style="1" customWidth="1"/>
    <col min="2054" max="2054" width="0" style="1" hidden="1" customWidth="1"/>
    <col min="2055" max="2055" width="17.42578125" style="1" customWidth="1"/>
    <col min="2056" max="2056" width="16.7109375" style="1" customWidth="1"/>
    <col min="2057" max="2057" width="0" style="1" hidden="1" customWidth="1"/>
    <col min="2058" max="2058" width="13.5703125" style="1" customWidth="1"/>
    <col min="2059" max="2060" width="9.140625" style="1"/>
    <col min="2061" max="2061" width="13.140625" style="1" customWidth="1"/>
    <col min="2062" max="2062" width="10.140625" style="1" bestFit="1" customWidth="1"/>
    <col min="2063" max="2305" width="9.140625" style="1"/>
    <col min="2306" max="2306" width="45.140625" style="1" customWidth="1"/>
    <col min="2307" max="2307" width="11.28515625" style="1" customWidth="1"/>
    <col min="2308" max="2308" width="15.140625" style="1" customWidth="1"/>
    <col min="2309" max="2309" width="15.5703125" style="1" customWidth="1"/>
    <col min="2310" max="2310" width="0" style="1" hidden="1" customWidth="1"/>
    <col min="2311" max="2311" width="17.42578125" style="1" customWidth="1"/>
    <col min="2312" max="2312" width="16.7109375" style="1" customWidth="1"/>
    <col min="2313" max="2313" width="0" style="1" hidden="1" customWidth="1"/>
    <col min="2314" max="2314" width="13.5703125" style="1" customWidth="1"/>
    <col min="2315" max="2316" width="9.140625" style="1"/>
    <col min="2317" max="2317" width="13.140625" style="1" customWidth="1"/>
    <col min="2318" max="2318" width="10.140625" style="1" bestFit="1" customWidth="1"/>
    <col min="2319" max="2561" width="9.140625" style="1"/>
    <col min="2562" max="2562" width="45.140625" style="1" customWidth="1"/>
    <col min="2563" max="2563" width="11.28515625" style="1" customWidth="1"/>
    <col min="2564" max="2564" width="15.140625" style="1" customWidth="1"/>
    <col min="2565" max="2565" width="15.5703125" style="1" customWidth="1"/>
    <col min="2566" max="2566" width="0" style="1" hidden="1" customWidth="1"/>
    <col min="2567" max="2567" width="17.42578125" style="1" customWidth="1"/>
    <col min="2568" max="2568" width="16.7109375" style="1" customWidth="1"/>
    <col min="2569" max="2569" width="0" style="1" hidden="1" customWidth="1"/>
    <col min="2570" max="2570" width="13.5703125" style="1" customWidth="1"/>
    <col min="2571" max="2572" width="9.140625" style="1"/>
    <col min="2573" max="2573" width="13.140625" style="1" customWidth="1"/>
    <col min="2574" max="2574" width="10.140625" style="1" bestFit="1" customWidth="1"/>
    <col min="2575" max="2817" width="9.140625" style="1"/>
    <col min="2818" max="2818" width="45.140625" style="1" customWidth="1"/>
    <col min="2819" max="2819" width="11.28515625" style="1" customWidth="1"/>
    <col min="2820" max="2820" width="15.140625" style="1" customWidth="1"/>
    <col min="2821" max="2821" width="15.5703125" style="1" customWidth="1"/>
    <col min="2822" max="2822" width="0" style="1" hidden="1" customWidth="1"/>
    <col min="2823" max="2823" width="17.42578125" style="1" customWidth="1"/>
    <col min="2824" max="2824" width="16.7109375" style="1" customWidth="1"/>
    <col min="2825" max="2825" width="0" style="1" hidden="1" customWidth="1"/>
    <col min="2826" max="2826" width="13.5703125" style="1" customWidth="1"/>
    <col min="2827" max="2828" width="9.140625" style="1"/>
    <col min="2829" max="2829" width="13.140625" style="1" customWidth="1"/>
    <col min="2830" max="2830" width="10.140625" style="1" bestFit="1" customWidth="1"/>
    <col min="2831" max="3073" width="9.140625" style="1"/>
    <col min="3074" max="3074" width="45.140625" style="1" customWidth="1"/>
    <col min="3075" max="3075" width="11.28515625" style="1" customWidth="1"/>
    <col min="3076" max="3076" width="15.140625" style="1" customWidth="1"/>
    <col min="3077" max="3077" width="15.5703125" style="1" customWidth="1"/>
    <col min="3078" max="3078" width="0" style="1" hidden="1" customWidth="1"/>
    <col min="3079" max="3079" width="17.42578125" style="1" customWidth="1"/>
    <col min="3080" max="3080" width="16.7109375" style="1" customWidth="1"/>
    <col min="3081" max="3081" width="0" style="1" hidden="1" customWidth="1"/>
    <col min="3082" max="3082" width="13.5703125" style="1" customWidth="1"/>
    <col min="3083" max="3084" width="9.140625" style="1"/>
    <col min="3085" max="3085" width="13.140625" style="1" customWidth="1"/>
    <col min="3086" max="3086" width="10.140625" style="1" bestFit="1" customWidth="1"/>
    <col min="3087" max="3329" width="9.140625" style="1"/>
    <col min="3330" max="3330" width="45.140625" style="1" customWidth="1"/>
    <col min="3331" max="3331" width="11.28515625" style="1" customWidth="1"/>
    <col min="3332" max="3332" width="15.140625" style="1" customWidth="1"/>
    <col min="3333" max="3333" width="15.5703125" style="1" customWidth="1"/>
    <col min="3334" max="3334" width="0" style="1" hidden="1" customWidth="1"/>
    <col min="3335" max="3335" width="17.42578125" style="1" customWidth="1"/>
    <col min="3336" max="3336" width="16.7109375" style="1" customWidth="1"/>
    <col min="3337" max="3337" width="0" style="1" hidden="1" customWidth="1"/>
    <col min="3338" max="3338" width="13.5703125" style="1" customWidth="1"/>
    <col min="3339" max="3340" width="9.140625" style="1"/>
    <col min="3341" max="3341" width="13.140625" style="1" customWidth="1"/>
    <col min="3342" max="3342" width="10.140625" style="1" bestFit="1" customWidth="1"/>
    <col min="3343" max="3585" width="9.140625" style="1"/>
    <col min="3586" max="3586" width="45.140625" style="1" customWidth="1"/>
    <col min="3587" max="3587" width="11.28515625" style="1" customWidth="1"/>
    <col min="3588" max="3588" width="15.140625" style="1" customWidth="1"/>
    <col min="3589" max="3589" width="15.5703125" style="1" customWidth="1"/>
    <col min="3590" max="3590" width="0" style="1" hidden="1" customWidth="1"/>
    <col min="3591" max="3591" width="17.42578125" style="1" customWidth="1"/>
    <col min="3592" max="3592" width="16.7109375" style="1" customWidth="1"/>
    <col min="3593" max="3593" width="0" style="1" hidden="1" customWidth="1"/>
    <col min="3594" max="3594" width="13.5703125" style="1" customWidth="1"/>
    <col min="3595" max="3596" width="9.140625" style="1"/>
    <col min="3597" max="3597" width="13.140625" style="1" customWidth="1"/>
    <col min="3598" max="3598" width="10.140625" style="1" bestFit="1" customWidth="1"/>
    <col min="3599" max="3841" width="9.140625" style="1"/>
    <col min="3842" max="3842" width="45.140625" style="1" customWidth="1"/>
    <col min="3843" max="3843" width="11.28515625" style="1" customWidth="1"/>
    <col min="3844" max="3844" width="15.140625" style="1" customWidth="1"/>
    <col min="3845" max="3845" width="15.5703125" style="1" customWidth="1"/>
    <col min="3846" max="3846" width="0" style="1" hidden="1" customWidth="1"/>
    <col min="3847" max="3847" width="17.42578125" style="1" customWidth="1"/>
    <col min="3848" max="3848" width="16.7109375" style="1" customWidth="1"/>
    <col min="3849" max="3849" width="0" style="1" hidden="1" customWidth="1"/>
    <col min="3850" max="3850" width="13.5703125" style="1" customWidth="1"/>
    <col min="3851" max="3852" width="9.140625" style="1"/>
    <col min="3853" max="3853" width="13.140625" style="1" customWidth="1"/>
    <col min="3854" max="3854" width="10.140625" style="1" bestFit="1" customWidth="1"/>
    <col min="3855" max="4097" width="9.140625" style="1"/>
    <col min="4098" max="4098" width="45.140625" style="1" customWidth="1"/>
    <col min="4099" max="4099" width="11.28515625" style="1" customWidth="1"/>
    <col min="4100" max="4100" width="15.140625" style="1" customWidth="1"/>
    <col min="4101" max="4101" width="15.5703125" style="1" customWidth="1"/>
    <col min="4102" max="4102" width="0" style="1" hidden="1" customWidth="1"/>
    <col min="4103" max="4103" width="17.42578125" style="1" customWidth="1"/>
    <col min="4104" max="4104" width="16.7109375" style="1" customWidth="1"/>
    <col min="4105" max="4105" width="0" style="1" hidden="1" customWidth="1"/>
    <col min="4106" max="4106" width="13.5703125" style="1" customWidth="1"/>
    <col min="4107" max="4108" width="9.140625" style="1"/>
    <col min="4109" max="4109" width="13.140625" style="1" customWidth="1"/>
    <col min="4110" max="4110" width="10.140625" style="1" bestFit="1" customWidth="1"/>
    <col min="4111" max="4353" width="9.140625" style="1"/>
    <col min="4354" max="4354" width="45.140625" style="1" customWidth="1"/>
    <col min="4355" max="4355" width="11.28515625" style="1" customWidth="1"/>
    <col min="4356" max="4356" width="15.140625" style="1" customWidth="1"/>
    <col min="4357" max="4357" width="15.5703125" style="1" customWidth="1"/>
    <col min="4358" max="4358" width="0" style="1" hidden="1" customWidth="1"/>
    <col min="4359" max="4359" width="17.42578125" style="1" customWidth="1"/>
    <col min="4360" max="4360" width="16.7109375" style="1" customWidth="1"/>
    <col min="4361" max="4361" width="0" style="1" hidden="1" customWidth="1"/>
    <col min="4362" max="4362" width="13.5703125" style="1" customWidth="1"/>
    <col min="4363" max="4364" width="9.140625" style="1"/>
    <col min="4365" max="4365" width="13.140625" style="1" customWidth="1"/>
    <col min="4366" max="4366" width="10.140625" style="1" bestFit="1" customWidth="1"/>
    <col min="4367" max="4609" width="9.140625" style="1"/>
    <col min="4610" max="4610" width="45.140625" style="1" customWidth="1"/>
    <col min="4611" max="4611" width="11.28515625" style="1" customWidth="1"/>
    <col min="4612" max="4612" width="15.140625" style="1" customWidth="1"/>
    <col min="4613" max="4613" width="15.5703125" style="1" customWidth="1"/>
    <col min="4614" max="4614" width="0" style="1" hidden="1" customWidth="1"/>
    <col min="4615" max="4615" width="17.42578125" style="1" customWidth="1"/>
    <col min="4616" max="4616" width="16.7109375" style="1" customWidth="1"/>
    <col min="4617" max="4617" width="0" style="1" hidden="1" customWidth="1"/>
    <col min="4618" max="4618" width="13.5703125" style="1" customWidth="1"/>
    <col min="4619" max="4620" width="9.140625" style="1"/>
    <col min="4621" max="4621" width="13.140625" style="1" customWidth="1"/>
    <col min="4622" max="4622" width="10.140625" style="1" bestFit="1" customWidth="1"/>
    <col min="4623" max="4865" width="9.140625" style="1"/>
    <col min="4866" max="4866" width="45.140625" style="1" customWidth="1"/>
    <col min="4867" max="4867" width="11.28515625" style="1" customWidth="1"/>
    <col min="4868" max="4868" width="15.140625" style="1" customWidth="1"/>
    <col min="4869" max="4869" width="15.5703125" style="1" customWidth="1"/>
    <col min="4870" max="4870" width="0" style="1" hidden="1" customWidth="1"/>
    <col min="4871" max="4871" width="17.42578125" style="1" customWidth="1"/>
    <col min="4872" max="4872" width="16.7109375" style="1" customWidth="1"/>
    <col min="4873" max="4873" width="0" style="1" hidden="1" customWidth="1"/>
    <col min="4874" max="4874" width="13.5703125" style="1" customWidth="1"/>
    <col min="4875" max="4876" width="9.140625" style="1"/>
    <col min="4877" max="4877" width="13.140625" style="1" customWidth="1"/>
    <col min="4878" max="4878" width="10.140625" style="1" bestFit="1" customWidth="1"/>
    <col min="4879" max="5121" width="9.140625" style="1"/>
    <col min="5122" max="5122" width="45.140625" style="1" customWidth="1"/>
    <col min="5123" max="5123" width="11.28515625" style="1" customWidth="1"/>
    <col min="5124" max="5124" width="15.140625" style="1" customWidth="1"/>
    <col min="5125" max="5125" width="15.5703125" style="1" customWidth="1"/>
    <col min="5126" max="5126" width="0" style="1" hidden="1" customWidth="1"/>
    <col min="5127" max="5127" width="17.42578125" style="1" customWidth="1"/>
    <col min="5128" max="5128" width="16.7109375" style="1" customWidth="1"/>
    <col min="5129" max="5129" width="0" style="1" hidden="1" customWidth="1"/>
    <col min="5130" max="5130" width="13.5703125" style="1" customWidth="1"/>
    <col min="5131" max="5132" width="9.140625" style="1"/>
    <col min="5133" max="5133" width="13.140625" style="1" customWidth="1"/>
    <col min="5134" max="5134" width="10.140625" style="1" bestFit="1" customWidth="1"/>
    <col min="5135" max="5377" width="9.140625" style="1"/>
    <col min="5378" max="5378" width="45.140625" style="1" customWidth="1"/>
    <col min="5379" max="5379" width="11.28515625" style="1" customWidth="1"/>
    <col min="5380" max="5380" width="15.140625" style="1" customWidth="1"/>
    <col min="5381" max="5381" width="15.5703125" style="1" customWidth="1"/>
    <col min="5382" max="5382" width="0" style="1" hidden="1" customWidth="1"/>
    <col min="5383" max="5383" width="17.42578125" style="1" customWidth="1"/>
    <col min="5384" max="5384" width="16.7109375" style="1" customWidth="1"/>
    <col min="5385" max="5385" width="0" style="1" hidden="1" customWidth="1"/>
    <col min="5386" max="5386" width="13.5703125" style="1" customWidth="1"/>
    <col min="5387" max="5388" width="9.140625" style="1"/>
    <col min="5389" max="5389" width="13.140625" style="1" customWidth="1"/>
    <col min="5390" max="5390" width="10.140625" style="1" bestFit="1" customWidth="1"/>
    <col min="5391" max="5633" width="9.140625" style="1"/>
    <col min="5634" max="5634" width="45.140625" style="1" customWidth="1"/>
    <col min="5635" max="5635" width="11.28515625" style="1" customWidth="1"/>
    <col min="5636" max="5636" width="15.140625" style="1" customWidth="1"/>
    <col min="5637" max="5637" width="15.5703125" style="1" customWidth="1"/>
    <col min="5638" max="5638" width="0" style="1" hidden="1" customWidth="1"/>
    <col min="5639" max="5639" width="17.42578125" style="1" customWidth="1"/>
    <col min="5640" max="5640" width="16.7109375" style="1" customWidth="1"/>
    <col min="5641" max="5641" width="0" style="1" hidden="1" customWidth="1"/>
    <col min="5642" max="5642" width="13.5703125" style="1" customWidth="1"/>
    <col min="5643" max="5644" width="9.140625" style="1"/>
    <col min="5645" max="5645" width="13.140625" style="1" customWidth="1"/>
    <col min="5646" max="5646" width="10.140625" style="1" bestFit="1" customWidth="1"/>
    <col min="5647" max="5889" width="9.140625" style="1"/>
    <col min="5890" max="5890" width="45.140625" style="1" customWidth="1"/>
    <col min="5891" max="5891" width="11.28515625" style="1" customWidth="1"/>
    <col min="5892" max="5892" width="15.140625" style="1" customWidth="1"/>
    <col min="5893" max="5893" width="15.5703125" style="1" customWidth="1"/>
    <col min="5894" max="5894" width="0" style="1" hidden="1" customWidth="1"/>
    <col min="5895" max="5895" width="17.42578125" style="1" customWidth="1"/>
    <col min="5896" max="5896" width="16.7109375" style="1" customWidth="1"/>
    <col min="5897" max="5897" width="0" style="1" hidden="1" customWidth="1"/>
    <col min="5898" max="5898" width="13.5703125" style="1" customWidth="1"/>
    <col min="5899" max="5900" width="9.140625" style="1"/>
    <col min="5901" max="5901" width="13.140625" style="1" customWidth="1"/>
    <col min="5902" max="5902" width="10.140625" style="1" bestFit="1" customWidth="1"/>
    <col min="5903" max="6145" width="9.140625" style="1"/>
    <col min="6146" max="6146" width="45.140625" style="1" customWidth="1"/>
    <col min="6147" max="6147" width="11.28515625" style="1" customWidth="1"/>
    <col min="6148" max="6148" width="15.140625" style="1" customWidth="1"/>
    <col min="6149" max="6149" width="15.5703125" style="1" customWidth="1"/>
    <col min="6150" max="6150" width="0" style="1" hidden="1" customWidth="1"/>
    <col min="6151" max="6151" width="17.42578125" style="1" customWidth="1"/>
    <col min="6152" max="6152" width="16.7109375" style="1" customWidth="1"/>
    <col min="6153" max="6153" width="0" style="1" hidden="1" customWidth="1"/>
    <col min="6154" max="6154" width="13.5703125" style="1" customWidth="1"/>
    <col min="6155" max="6156" width="9.140625" style="1"/>
    <col min="6157" max="6157" width="13.140625" style="1" customWidth="1"/>
    <col min="6158" max="6158" width="10.140625" style="1" bestFit="1" customWidth="1"/>
    <col min="6159" max="6401" width="9.140625" style="1"/>
    <col min="6402" max="6402" width="45.140625" style="1" customWidth="1"/>
    <col min="6403" max="6403" width="11.28515625" style="1" customWidth="1"/>
    <col min="6404" max="6404" width="15.140625" style="1" customWidth="1"/>
    <col min="6405" max="6405" width="15.5703125" style="1" customWidth="1"/>
    <col min="6406" max="6406" width="0" style="1" hidden="1" customWidth="1"/>
    <col min="6407" max="6407" width="17.42578125" style="1" customWidth="1"/>
    <col min="6408" max="6408" width="16.7109375" style="1" customWidth="1"/>
    <col min="6409" max="6409" width="0" style="1" hidden="1" customWidth="1"/>
    <col min="6410" max="6410" width="13.5703125" style="1" customWidth="1"/>
    <col min="6411" max="6412" width="9.140625" style="1"/>
    <col min="6413" max="6413" width="13.140625" style="1" customWidth="1"/>
    <col min="6414" max="6414" width="10.140625" style="1" bestFit="1" customWidth="1"/>
    <col min="6415" max="6657" width="9.140625" style="1"/>
    <col min="6658" max="6658" width="45.140625" style="1" customWidth="1"/>
    <col min="6659" max="6659" width="11.28515625" style="1" customWidth="1"/>
    <col min="6660" max="6660" width="15.140625" style="1" customWidth="1"/>
    <col min="6661" max="6661" width="15.5703125" style="1" customWidth="1"/>
    <col min="6662" max="6662" width="0" style="1" hidden="1" customWidth="1"/>
    <col min="6663" max="6663" width="17.42578125" style="1" customWidth="1"/>
    <col min="6664" max="6664" width="16.7109375" style="1" customWidth="1"/>
    <col min="6665" max="6665" width="0" style="1" hidden="1" customWidth="1"/>
    <col min="6666" max="6666" width="13.5703125" style="1" customWidth="1"/>
    <col min="6667" max="6668" width="9.140625" style="1"/>
    <col min="6669" max="6669" width="13.140625" style="1" customWidth="1"/>
    <col min="6670" max="6670" width="10.140625" style="1" bestFit="1" customWidth="1"/>
    <col min="6671" max="6913" width="9.140625" style="1"/>
    <col min="6914" max="6914" width="45.140625" style="1" customWidth="1"/>
    <col min="6915" max="6915" width="11.28515625" style="1" customWidth="1"/>
    <col min="6916" max="6916" width="15.140625" style="1" customWidth="1"/>
    <col min="6917" max="6917" width="15.5703125" style="1" customWidth="1"/>
    <col min="6918" max="6918" width="0" style="1" hidden="1" customWidth="1"/>
    <col min="6919" max="6919" width="17.42578125" style="1" customWidth="1"/>
    <col min="6920" max="6920" width="16.7109375" style="1" customWidth="1"/>
    <col min="6921" max="6921" width="0" style="1" hidden="1" customWidth="1"/>
    <col min="6922" max="6922" width="13.5703125" style="1" customWidth="1"/>
    <col min="6923" max="6924" width="9.140625" style="1"/>
    <col min="6925" max="6925" width="13.140625" style="1" customWidth="1"/>
    <col min="6926" max="6926" width="10.140625" style="1" bestFit="1" customWidth="1"/>
    <col min="6927" max="7169" width="9.140625" style="1"/>
    <col min="7170" max="7170" width="45.140625" style="1" customWidth="1"/>
    <col min="7171" max="7171" width="11.28515625" style="1" customWidth="1"/>
    <col min="7172" max="7172" width="15.140625" style="1" customWidth="1"/>
    <col min="7173" max="7173" width="15.5703125" style="1" customWidth="1"/>
    <col min="7174" max="7174" width="0" style="1" hidden="1" customWidth="1"/>
    <col min="7175" max="7175" width="17.42578125" style="1" customWidth="1"/>
    <col min="7176" max="7176" width="16.7109375" style="1" customWidth="1"/>
    <col min="7177" max="7177" width="0" style="1" hidden="1" customWidth="1"/>
    <col min="7178" max="7178" width="13.5703125" style="1" customWidth="1"/>
    <col min="7179" max="7180" width="9.140625" style="1"/>
    <col min="7181" max="7181" width="13.140625" style="1" customWidth="1"/>
    <col min="7182" max="7182" width="10.140625" style="1" bestFit="1" customWidth="1"/>
    <col min="7183" max="7425" width="9.140625" style="1"/>
    <col min="7426" max="7426" width="45.140625" style="1" customWidth="1"/>
    <col min="7427" max="7427" width="11.28515625" style="1" customWidth="1"/>
    <col min="7428" max="7428" width="15.140625" style="1" customWidth="1"/>
    <col min="7429" max="7429" width="15.5703125" style="1" customWidth="1"/>
    <col min="7430" max="7430" width="0" style="1" hidden="1" customWidth="1"/>
    <col min="7431" max="7431" width="17.42578125" style="1" customWidth="1"/>
    <col min="7432" max="7432" width="16.7109375" style="1" customWidth="1"/>
    <col min="7433" max="7433" width="0" style="1" hidden="1" customWidth="1"/>
    <col min="7434" max="7434" width="13.5703125" style="1" customWidth="1"/>
    <col min="7435" max="7436" width="9.140625" style="1"/>
    <col min="7437" max="7437" width="13.140625" style="1" customWidth="1"/>
    <col min="7438" max="7438" width="10.140625" style="1" bestFit="1" customWidth="1"/>
    <col min="7439" max="7681" width="9.140625" style="1"/>
    <col min="7682" max="7682" width="45.140625" style="1" customWidth="1"/>
    <col min="7683" max="7683" width="11.28515625" style="1" customWidth="1"/>
    <col min="7684" max="7684" width="15.140625" style="1" customWidth="1"/>
    <col min="7685" max="7685" width="15.5703125" style="1" customWidth="1"/>
    <col min="7686" max="7686" width="0" style="1" hidden="1" customWidth="1"/>
    <col min="7687" max="7687" width="17.42578125" style="1" customWidth="1"/>
    <col min="7688" max="7688" width="16.7109375" style="1" customWidth="1"/>
    <col min="7689" max="7689" width="0" style="1" hidden="1" customWidth="1"/>
    <col min="7690" max="7690" width="13.5703125" style="1" customWidth="1"/>
    <col min="7691" max="7692" width="9.140625" style="1"/>
    <col min="7693" max="7693" width="13.140625" style="1" customWidth="1"/>
    <col min="7694" max="7694" width="10.140625" style="1" bestFit="1" customWidth="1"/>
    <col min="7695" max="7937" width="9.140625" style="1"/>
    <col min="7938" max="7938" width="45.140625" style="1" customWidth="1"/>
    <col min="7939" max="7939" width="11.28515625" style="1" customWidth="1"/>
    <col min="7940" max="7940" width="15.140625" style="1" customWidth="1"/>
    <col min="7941" max="7941" width="15.5703125" style="1" customWidth="1"/>
    <col min="7942" max="7942" width="0" style="1" hidden="1" customWidth="1"/>
    <col min="7943" max="7943" width="17.42578125" style="1" customWidth="1"/>
    <col min="7944" max="7944" width="16.7109375" style="1" customWidth="1"/>
    <col min="7945" max="7945" width="0" style="1" hidden="1" customWidth="1"/>
    <col min="7946" max="7946" width="13.5703125" style="1" customWidth="1"/>
    <col min="7947" max="7948" width="9.140625" style="1"/>
    <col min="7949" max="7949" width="13.140625" style="1" customWidth="1"/>
    <col min="7950" max="7950" width="10.140625" style="1" bestFit="1" customWidth="1"/>
    <col min="7951" max="8193" width="9.140625" style="1"/>
    <col min="8194" max="8194" width="45.140625" style="1" customWidth="1"/>
    <col min="8195" max="8195" width="11.28515625" style="1" customWidth="1"/>
    <col min="8196" max="8196" width="15.140625" style="1" customWidth="1"/>
    <col min="8197" max="8197" width="15.5703125" style="1" customWidth="1"/>
    <col min="8198" max="8198" width="0" style="1" hidden="1" customWidth="1"/>
    <col min="8199" max="8199" width="17.42578125" style="1" customWidth="1"/>
    <col min="8200" max="8200" width="16.7109375" style="1" customWidth="1"/>
    <col min="8201" max="8201" width="0" style="1" hidden="1" customWidth="1"/>
    <col min="8202" max="8202" width="13.5703125" style="1" customWidth="1"/>
    <col min="8203" max="8204" width="9.140625" style="1"/>
    <col min="8205" max="8205" width="13.140625" style="1" customWidth="1"/>
    <col min="8206" max="8206" width="10.140625" style="1" bestFit="1" customWidth="1"/>
    <col min="8207" max="8449" width="9.140625" style="1"/>
    <col min="8450" max="8450" width="45.140625" style="1" customWidth="1"/>
    <col min="8451" max="8451" width="11.28515625" style="1" customWidth="1"/>
    <col min="8452" max="8452" width="15.140625" style="1" customWidth="1"/>
    <col min="8453" max="8453" width="15.5703125" style="1" customWidth="1"/>
    <col min="8454" max="8454" width="0" style="1" hidden="1" customWidth="1"/>
    <col min="8455" max="8455" width="17.42578125" style="1" customWidth="1"/>
    <col min="8456" max="8456" width="16.7109375" style="1" customWidth="1"/>
    <col min="8457" max="8457" width="0" style="1" hidden="1" customWidth="1"/>
    <col min="8458" max="8458" width="13.5703125" style="1" customWidth="1"/>
    <col min="8459" max="8460" width="9.140625" style="1"/>
    <col min="8461" max="8461" width="13.140625" style="1" customWidth="1"/>
    <col min="8462" max="8462" width="10.140625" style="1" bestFit="1" customWidth="1"/>
    <col min="8463" max="8705" width="9.140625" style="1"/>
    <col min="8706" max="8706" width="45.140625" style="1" customWidth="1"/>
    <col min="8707" max="8707" width="11.28515625" style="1" customWidth="1"/>
    <col min="8708" max="8708" width="15.140625" style="1" customWidth="1"/>
    <col min="8709" max="8709" width="15.5703125" style="1" customWidth="1"/>
    <col min="8710" max="8710" width="0" style="1" hidden="1" customWidth="1"/>
    <col min="8711" max="8711" width="17.42578125" style="1" customWidth="1"/>
    <col min="8712" max="8712" width="16.7109375" style="1" customWidth="1"/>
    <col min="8713" max="8713" width="0" style="1" hidden="1" customWidth="1"/>
    <col min="8714" max="8714" width="13.5703125" style="1" customWidth="1"/>
    <col min="8715" max="8716" width="9.140625" style="1"/>
    <col min="8717" max="8717" width="13.140625" style="1" customWidth="1"/>
    <col min="8718" max="8718" width="10.140625" style="1" bestFit="1" customWidth="1"/>
    <col min="8719" max="8961" width="9.140625" style="1"/>
    <col min="8962" max="8962" width="45.140625" style="1" customWidth="1"/>
    <col min="8963" max="8963" width="11.28515625" style="1" customWidth="1"/>
    <col min="8964" max="8964" width="15.140625" style="1" customWidth="1"/>
    <col min="8965" max="8965" width="15.5703125" style="1" customWidth="1"/>
    <col min="8966" max="8966" width="0" style="1" hidden="1" customWidth="1"/>
    <col min="8967" max="8967" width="17.42578125" style="1" customWidth="1"/>
    <col min="8968" max="8968" width="16.7109375" style="1" customWidth="1"/>
    <col min="8969" max="8969" width="0" style="1" hidden="1" customWidth="1"/>
    <col min="8970" max="8970" width="13.5703125" style="1" customWidth="1"/>
    <col min="8971" max="8972" width="9.140625" style="1"/>
    <col min="8973" max="8973" width="13.140625" style="1" customWidth="1"/>
    <col min="8974" max="8974" width="10.140625" style="1" bestFit="1" customWidth="1"/>
    <col min="8975" max="9217" width="9.140625" style="1"/>
    <col min="9218" max="9218" width="45.140625" style="1" customWidth="1"/>
    <col min="9219" max="9219" width="11.28515625" style="1" customWidth="1"/>
    <col min="9220" max="9220" width="15.140625" style="1" customWidth="1"/>
    <col min="9221" max="9221" width="15.5703125" style="1" customWidth="1"/>
    <col min="9222" max="9222" width="0" style="1" hidden="1" customWidth="1"/>
    <col min="9223" max="9223" width="17.42578125" style="1" customWidth="1"/>
    <col min="9224" max="9224" width="16.7109375" style="1" customWidth="1"/>
    <col min="9225" max="9225" width="0" style="1" hidden="1" customWidth="1"/>
    <col min="9226" max="9226" width="13.5703125" style="1" customWidth="1"/>
    <col min="9227" max="9228" width="9.140625" style="1"/>
    <col min="9229" max="9229" width="13.140625" style="1" customWidth="1"/>
    <col min="9230" max="9230" width="10.140625" style="1" bestFit="1" customWidth="1"/>
    <col min="9231" max="9473" width="9.140625" style="1"/>
    <col min="9474" max="9474" width="45.140625" style="1" customWidth="1"/>
    <col min="9475" max="9475" width="11.28515625" style="1" customWidth="1"/>
    <col min="9476" max="9476" width="15.140625" style="1" customWidth="1"/>
    <col min="9477" max="9477" width="15.5703125" style="1" customWidth="1"/>
    <col min="9478" max="9478" width="0" style="1" hidden="1" customWidth="1"/>
    <col min="9479" max="9479" width="17.42578125" style="1" customWidth="1"/>
    <col min="9480" max="9480" width="16.7109375" style="1" customWidth="1"/>
    <col min="9481" max="9481" width="0" style="1" hidden="1" customWidth="1"/>
    <col min="9482" max="9482" width="13.5703125" style="1" customWidth="1"/>
    <col min="9483" max="9484" width="9.140625" style="1"/>
    <col min="9485" max="9485" width="13.140625" style="1" customWidth="1"/>
    <col min="9486" max="9486" width="10.140625" style="1" bestFit="1" customWidth="1"/>
    <col min="9487" max="9729" width="9.140625" style="1"/>
    <col min="9730" max="9730" width="45.140625" style="1" customWidth="1"/>
    <col min="9731" max="9731" width="11.28515625" style="1" customWidth="1"/>
    <col min="9732" max="9732" width="15.140625" style="1" customWidth="1"/>
    <col min="9733" max="9733" width="15.5703125" style="1" customWidth="1"/>
    <col min="9734" max="9734" width="0" style="1" hidden="1" customWidth="1"/>
    <col min="9735" max="9735" width="17.42578125" style="1" customWidth="1"/>
    <col min="9736" max="9736" width="16.7109375" style="1" customWidth="1"/>
    <col min="9737" max="9737" width="0" style="1" hidden="1" customWidth="1"/>
    <col min="9738" max="9738" width="13.5703125" style="1" customWidth="1"/>
    <col min="9739" max="9740" width="9.140625" style="1"/>
    <col min="9741" max="9741" width="13.140625" style="1" customWidth="1"/>
    <col min="9742" max="9742" width="10.140625" style="1" bestFit="1" customWidth="1"/>
    <col min="9743" max="9985" width="9.140625" style="1"/>
    <col min="9986" max="9986" width="45.140625" style="1" customWidth="1"/>
    <col min="9987" max="9987" width="11.28515625" style="1" customWidth="1"/>
    <col min="9988" max="9988" width="15.140625" style="1" customWidth="1"/>
    <col min="9989" max="9989" width="15.5703125" style="1" customWidth="1"/>
    <col min="9990" max="9990" width="0" style="1" hidden="1" customWidth="1"/>
    <col min="9991" max="9991" width="17.42578125" style="1" customWidth="1"/>
    <col min="9992" max="9992" width="16.7109375" style="1" customWidth="1"/>
    <col min="9993" max="9993" width="0" style="1" hidden="1" customWidth="1"/>
    <col min="9994" max="9994" width="13.5703125" style="1" customWidth="1"/>
    <col min="9995" max="9996" width="9.140625" style="1"/>
    <col min="9997" max="9997" width="13.140625" style="1" customWidth="1"/>
    <col min="9998" max="9998" width="10.140625" style="1" bestFit="1" customWidth="1"/>
    <col min="9999" max="10241" width="9.140625" style="1"/>
    <col min="10242" max="10242" width="45.140625" style="1" customWidth="1"/>
    <col min="10243" max="10243" width="11.28515625" style="1" customWidth="1"/>
    <col min="10244" max="10244" width="15.140625" style="1" customWidth="1"/>
    <col min="10245" max="10245" width="15.5703125" style="1" customWidth="1"/>
    <col min="10246" max="10246" width="0" style="1" hidden="1" customWidth="1"/>
    <col min="10247" max="10247" width="17.42578125" style="1" customWidth="1"/>
    <col min="10248" max="10248" width="16.7109375" style="1" customWidth="1"/>
    <col min="10249" max="10249" width="0" style="1" hidden="1" customWidth="1"/>
    <col min="10250" max="10250" width="13.5703125" style="1" customWidth="1"/>
    <col min="10251" max="10252" width="9.140625" style="1"/>
    <col min="10253" max="10253" width="13.140625" style="1" customWidth="1"/>
    <col min="10254" max="10254" width="10.140625" style="1" bestFit="1" customWidth="1"/>
    <col min="10255" max="10497" width="9.140625" style="1"/>
    <col min="10498" max="10498" width="45.140625" style="1" customWidth="1"/>
    <col min="10499" max="10499" width="11.28515625" style="1" customWidth="1"/>
    <col min="10500" max="10500" width="15.140625" style="1" customWidth="1"/>
    <col min="10501" max="10501" width="15.5703125" style="1" customWidth="1"/>
    <col min="10502" max="10502" width="0" style="1" hidden="1" customWidth="1"/>
    <col min="10503" max="10503" width="17.42578125" style="1" customWidth="1"/>
    <col min="10504" max="10504" width="16.7109375" style="1" customWidth="1"/>
    <col min="10505" max="10505" width="0" style="1" hidden="1" customWidth="1"/>
    <col min="10506" max="10506" width="13.5703125" style="1" customWidth="1"/>
    <col min="10507" max="10508" width="9.140625" style="1"/>
    <col min="10509" max="10509" width="13.140625" style="1" customWidth="1"/>
    <col min="10510" max="10510" width="10.140625" style="1" bestFit="1" customWidth="1"/>
    <col min="10511" max="10753" width="9.140625" style="1"/>
    <col min="10754" max="10754" width="45.140625" style="1" customWidth="1"/>
    <col min="10755" max="10755" width="11.28515625" style="1" customWidth="1"/>
    <col min="10756" max="10756" width="15.140625" style="1" customWidth="1"/>
    <col min="10757" max="10757" width="15.5703125" style="1" customWidth="1"/>
    <col min="10758" max="10758" width="0" style="1" hidden="1" customWidth="1"/>
    <col min="10759" max="10759" width="17.42578125" style="1" customWidth="1"/>
    <col min="10760" max="10760" width="16.7109375" style="1" customWidth="1"/>
    <col min="10761" max="10761" width="0" style="1" hidden="1" customWidth="1"/>
    <col min="10762" max="10762" width="13.5703125" style="1" customWidth="1"/>
    <col min="10763" max="10764" width="9.140625" style="1"/>
    <col min="10765" max="10765" width="13.140625" style="1" customWidth="1"/>
    <col min="10766" max="10766" width="10.140625" style="1" bestFit="1" customWidth="1"/>
    <col min="10767" max="11009" width="9.140625" style="1"/>
    <col min="11010" max="11010" width="45.140625" style="1" customWidth="1"/>
    <col min="11011" max="11011" width="11.28515625" style="1" customWidth="1"/>
    <col min="11012" max="11012" width="15.140625" style="1" customWidth="1"/>
    <col min="11013" max="11013" width="15.5703125" style="1" customWidth="1"/>
    <col min="11014" max="11014" width="0" style="1" hidden="1" customWidth="1"/>
    <col min="11015" max="11015" width="17.42578125" style="1" customWidth="1"/>
    <col min="11016" max="11016" width="16.7109375" style="1" customWidth="1"/>
    <col min="11017" max="11017" width="0" style="1" hidden="1" customWidth="1"/>
    <col min="11018" max="11018" width="13.5703125" style="1" customWidth="1"/>
    <col min="11019" max="11020" width="9.140625" style="1"/>
    <col min="11021" max="11021" width="13.140625" style="1" customWidth="1"/>
    <col min="11022" max="11022" width="10.140625" style="1" bestFit="1" customWidth="1"/>
    <col min="11023" max="11265" width="9.140625" style="1"/>
    <col min="11266" max="11266" width="45.140625" style="1" customWidth="1"/>
    <col min="11267" max="11267" width="11.28515625" style="1" customWidth="1"/>
    <col min="11268" max="11268" width="15.140625" style="1" customWidth="1"/>
    <col min="11269" max="11269" width="15.5703125" style="1" customWidth="1"/>
    <col min="11270" max="11270" width="0" style="1" hidden="1" customWidth="1"/>
    <col min="11271" max="11271" width="17.42578125" style="1" customWidth="1"/>
    <col min="11272" max="11272" width="16.7109375" style="1" customWidth="1"/>
    <col min="11273" max="11273" width="0" style="1" hidden="1" customWidth="1"/>
    <col min="11274" max="11274" width="13.5703125" style="1" customWidth="1"/>
    <col min="11275" max="11276" width="9.140625" style="1"/>
    <col min="11277" max="11277" width="13.140625" style="1" customWidth="1"/>
    <col min="11278" max="11278" width="10.140625" style="1" bestFit="1" customWidth="1"/>
    <col min="11279" max="11521" width="9.140625" style="1"/>
    <col min="11522" max="11522" width="45.140625" style="1" customWidth="1"/>
    <col min="11523" max="11523" width="11.28515625" style="1" customWidth="1"/>
    <col min="11524" max="11524" width="15.140625" style="1" customWidth="1"/>
    <col min="11525" max="11525" width="15.5703125" style="1" customWidth="1"/>
    <col min="11526" max="11526" width="0" style="1" hidden="1" customWidth="1"/>
    <col min="11527" max="11527" width="17.42578125" style="1" customWidth="1"/>
    <col min="11528" max="11528" width="16.7109375" style="1" customWidth="1"/>
    <col min="11529" max="11529" width="0" style="1" hidden="1" customWidth="1"/>
    <col min="11530" max="11530" width="13.5703125" style="1" customWidth="1"/>
    <col min="11531" max="11532" width="9.140625" style="1"/>
    <col min="11533" max="11533" width="13.140625" style="1" customWidth="1"/>
    <col min="11534" max="11534" width="10.140625" style="1" bestFit="1" customWidth="1"/>
    <col min="11535" max="11777" width="9.140625" style="1"/>
    <col min="11778" max="11778" width="45.140625" style="1" customWidth="1"/>
    <col min="11779" max="11779" width="11.28515625" style="1" customWidth="1"/>
    <col min="11780" max="11780" width="15.140625" style="1" customWidth="1"/>
    <col min="11781" max="11781" width="15.5703125" style="1" customWidth="1"/>
    <col min="11782" max="11782" width="0" style="1" hidden="1" customWidth="1"/>
    <col min="11783" max="11783" width="17.42578125" style="1" customWidth="1"/>
    <col min="11784" max="11784" width="16.7109375" style="1" customWidth="1"/>
    <col min="11785" max="11785" width="0" style="1" hidden="1" customWidth="1"/>
    <col min="11786" max="11786" width="13.5703125" style="1" customWidth="1"/>
    <col min="11787" max="11788" width="9.140625" style="1"/>
    <col min="11789" max="11789" width="13.140625" style="1" customWidth="1"/>
    <col min="11790" max="11790" width="10.140625" style="1" bestFit="1" customWidth="1"/>
    <col min="11791" max="12033" width="9.140625" style="1"/>
    <col min="12034" max="12034" width="45.140625" style="1" customWidth="1"/>
    <col min="12035" max="12035" width="11.28515625" style="1" customWidth="1"/>
    <col min="12036" max="12036" width="15.140625" style="1" customWidth="1"/>
    <col min="12037" max="12037" width="15.5703125" style="1" customWidth="1"/>
    <col min="12038" max="12038" width="0" style="1" hidden="1" customWidth="1"/>
    <col min="12039" max="12039" width="17.42578125" style="1" customWidth="1"/>
    <col min="12040" max="12040" width="16.7109375" style="1" customWidth="1"/>
    <col min="12041" max="12041" width="0" style="1" hidden="1" customWidth="1"/>
    <col min="12042" max="12042" width="13.5703125" style="1" customWidth="1"/>
    <col min="12043" max="12044" width="9.140625" style="1"/>
    <col min="12045" max="12045" width="13.140625" style="1" customWidth="1"/>
    <col min="12046" max="12046" width="10.140625" style="1" bestFit="1" customWidth="1"/>
    <col min="12047" max="12289" width="9.140625" style="1"/>
    <col min="12290" max="12290" width="45.140625" style="1" customWidth="1"/>
    <col min="12291" max="12291" width="11.28515625" style="1" customWidth="1"/>
    <col min="12292" max="12292" width="15.140625" style="1" customWidth="1"/>
    <col min="12293" max="12293" width="15.5703125" style="1" customWidth="1"/>
    <col min="12294" max="12294" width="0" style="1" hidden="1" customWidth="1"/>
    <col min="12295" max="12295" width="17.42578125" style="1" customWidth="1"/>
    <col min="12296" max="12296" width="16.7109375" style="1" customWidth="1"/>
    <col min="12297" max="12297" width="0" style="1" hidden="1" customWidth="1"/>
    <col min="12298" max="12298" width="13.5703125" style="1" customWidth="1"/>
    <col min="12299" max="12300" width="9.140625" style="1"/>
    <col min="12301" max="12301" width="13.140625" style="1" customWidth="1"/>
    <col min="12302" max="12302" width="10.140625" style="1" bestFit="1" customWidth="1"/>
    <col min="12303" max="12545" width="9.140625" style="1"/>
    <col min="12546" max="12546" width="45.140625" style="1" customWidth="1"/>
    <col min="12547" max="12547" width="11.28515625" style="1" customWidth="1"/>
    <col min="12548" max="12548" width="15.140625" style="1" customWidth="1"/>
    <col min="12549" max="12549" width="15.5703125" style="1" customWidth="1"/>
    <col min="12550" max="12550" width="0" style="1" hidden="1" customWidth="1"/>
    <col min="12551" max="12551" width="17.42578125" style="1" customWidth="1"/>
    <col min="12552" max="12552" width="16.7109375" style="1" customWidth="1"/>
    <col min="12553" max="12553" width="0" style="1" hidden="1" customWidth="1"/>
    <col min="12554" max="12554" width="13.5703125" style="1" customWidth="1"/>
    <col min="12555" max="12556" width="9.140625" style="1"/>
    <col min="12557" max="12557" width="13.140625" style="1" customWidth="1"/>
    <col min="12558" max="12558" width="10.140625" style="1" bestFit="1" customWidth="1"/>
    <col min="12559" max="12801" width="9.140625" style="1"/>
    <col min="12802" max="12802" width="45.140625" style="1" customWidth="1"/>
    <col min="12803" max="12803" width="11.28515625" style="1" customWidth="1"/>
    <col min="12804" max="12804" width="15.140625" style="1" customWidth="1"/>
    <col min="12805" max="12805" width="15.5703125" style="1" customWidth="1"/>
    <col min="12806" max="12806" width="0" style="1" hidden="1" customWidth="1"/>
    <col min="12807" max="12807" width="17.42578125" style="1" customWidth="1"/>
    <col min="12808" max="12808" width="16.7109375" style="1" customWidth="1"/>
    <col min="12809" max="12809" width="0" style="1" hidden="1" customWidth="1"/>
    <col min="12810" max="12810" width="13.5703125" style="1" customWidth="1"/>
    <col min="12811" max="12812" width="9.140625" style="1"/>
    <col min="12813" max="12813" width="13.140625" style="1" customWidth="1"/>
    <col min="12814" max="12814" width="10.140625" style="1" bestFit="1" customWidth="1"/>
    <col min="12815" max="13057" width="9.140625" style="1"/>
    <col min="13058" max="13058" width="45.140625" style="1" customWidth="1"/>
    <col min="13059" max="13059" width="11.28515625" style="1" customWidth="1"/>
    <col min="13060" max="13060" width="15.140625" style="1" customWidth="1"/>
    <col min="13061" max="13061" width="15.5703125" style="1" customWidth="1"/>
    <col min="13062" max="13062" width="0" style="1" hidden="1" customWidth="1"/>
    <col min="13063" max="13063" width="17.42578125" style="1" customWidth="1"/>
    <col min="13064" max="13064" width="16.7109375" style="1" customWidth="1"/>
    <col min="13065" max="13065" width="0" style="1" hidden="1" customWidth="1"/>
    <col min="13066" max="13066" width="13.5703125" style="1" customWidth="1"/>
    <col min="13067" max="13068" width="9.140625" style="1"/>
    <col min="13069" max="13069" width="13.140625" style="1" customWidth="1"/>
    <col min="13070" max="13070" width="10.140625" style="1" bestFit="1" customWidth="1"/>
    <col min="13071" max="13313" width="9.140625" style="1"/>
    <col min="13314" max="13314" width="45.140625" style="1" customWidth="1"/>
    <col min="13315" max="13315" width="11.28515625" style="1" customWidth="1"/>
    <col min="13316" max="13316" width="15.140625" style="1" customWidth="1"/>
    <col min="13317" max="13317" width="15.5703125" style="1" customWidth="1"/>
    <col min="13318" max="13318" width="0" style="1" hidden="1" customWidth="1"/>
    <col min="13319" max="13319" width="17.42578125" style="1" customWidth="1"/>
    <col min="13320" max="13320" width="16.7109375" style="1" customWidth="1"/>
    <col min="13321" max="13321" width="0" style="1" hidden="1" customWidth="1"/>
    <col min="13322" max="13322" width="13.5703125" style="1" customWidth="1"/>
    <col min="13323" max="13324" width="9.140625" style="1"/>
    <col min="13325" max="13325" width="13.140625" style="1" customWidth="1"/>
    <col min="13326" max="13326" width="10.140625" style="1" bestFit="1" customWidth="1"/>
    <col min="13327" max="13569" width="9.140625" style="1"/>
    <col min="13570" max="13570" width="45.140625" style="1" customWidth="1"/>
    <col min="13571" max="13571" width="11.28515625" style="1" customWidth="1"/>
    <col min="13572" max="13572" width="15.140625" style="1" customWidth="1"/>
    <col min="13573" max="13573" width="15.5703125" style="1" customWidth="1"/>
    <col min="13574" max="13574" width="0" style="1" hidden="1" customWidth="1"/>
    <col min="13575" max="13575" width="17.42578125" style="1" customWidth="1"/>
    <col min="13576" max="13576" width="16.7109375" style="1" customWidth="1"/>
    <col min="13577" max="13577" width="0" style="1" hidden="1" customWidth="1"/>
    <col min="13578" max="13578" width="13.5703125" style="1" customWidth="1"/>
    <col min="13579" max="13580" width="9.140625" style="1"/>
    <col min="13581" max="13581" width="13.140625" style="1" customWidth="1"/>
    <col min="13582" max="13582" width="10.140625" style="1" bestFit="1" customWidth="1"/>
    <col min="13583" max="13825" width="9.140625" style="1"/>
    <col min="13826" max="13826" width="45.140625" style="1" customWidth="1"/>
    <col min="13827" max="13827" width="11.28515625" style="1" customWidth="1"/>
    <col min="13828" max="13828" width="15.140625" style="1" customWidth="1"/>
    <col min="13829" max="13829" width="15.5703125" style="1" customWidth="1"/>
    <col min="13830" max="13830" width="0" style="1" hidden="1" customWidth="1"/>
    <col min="13831" max="13831" width="17.42578125" style="1" customWidth="1"/>
    <col min="13832" max="13832" width="16.7109375" style="1" customWidth="1"/>
    <col min="13833" max="13833" width="0" style="1" hidden="1" customWidth="1"/>
    <col min="13834" max="13834" width="13.5703125" style="1" customWidth="1"/>
    <col min="13835" max="13836" width="9.140625" style="1"/>
    <col min="13837" max="13837" width="13.140625" style="1" customWidth="1"/>
    <col min="13838" max="13838" width="10.140625" style="1" bestFit="1" customWidth="1"/>
    <col min="13839" max="14081" width="9.140625" style="1"/>
    <col min="14082" max="14082" width="45.140625" style="1" customWidth="1"/>
    <col min="14083" max="14083" width="11.28515625" style="1" customWidth="1"/>
    <col min="14084" max="14084" width="15.140625" style="1" customWidth="1"/>
    <col min="14085" max="14085" width="15.5703125" style="1" customWidth="1"/>
    <col min="14086" max="14086" width="0" style="1" hidden="1" customWidth="1"/>
    <col min="14087" max="14087" width="17.42578125" style="1" customWidth="1"/>
    <col min="14088" max="14088" width="16.7109375" style="1" customWidth="1"/>
    <col min="14089" max="14089" width="0" style="1" hidden="1" customWidth="1"/>
    <col min="14090" max="14090" width="13.5703125" style="1" customWidth="1"/>
    <col min="14091" max="14092" width="9.140625" style="1"/>
    <col min="14093" max="14093" width="13.140625" style="1" customWidth="1"/>
    <col min="14094" max="14094" width="10.140625" style="1" bestFit="1" customWidth="1"/>
    <col min="14095" max="14337" width="9.140625" style="1"/>
    <col min="14338" max="14338" width="45.140625" style="1" customWidth="1"/>
    <col min="14339" max="14339" width="11.28515625" style="1" customWidth="1"/>
    <col min="14340" max="14340" width="15.140625" style="1" customWidth="1"/>
    <col min="14341" max="14341" width="15.5703125" style="1" customWidth="1"/>
    <col min="14342" max="14342" width="0" style="1" hidden="1" customWidth="1"/>
    <col min="14343" max="14343" width="17.42578125" style="1" customWidth="1"/>
    <col min="14344" max="14344" width="16.7109375" style="1" customWidth="1"/>
    <col min="14345" max="14345" width="0" style="1" hidden="1" customWidth="1"/>
    <col min="14346" max="14346" width="13.5703125" style="1" customWidth="1"/>
    <col min="14347" max="14348" width="9.140625" style="1"/>
    <col min="14349" max="14349" width="13.140625" style="1" customWidth="1"/>
    <col min="14350" max="14350" width="10.140625" style="1" bestFit="1" customWidth="1"/>
    <col min="14351" max="14593" width="9.140625" style="1"/>
    <col min="14594" max="14594" width="45.140625" style="1" customWidth="1"/>
    <col min="14595" max="14595" width="11.28515625" style="1" customWidth="1"/>
    <col min="14596" max="14596" width="15.140625" style="1" customWidth="1"/>
    <col min="14597" max="14597" width="15.5703125" style="1" customWidth="1"/>
    <col min="14598" max="14598" width="0" style="1" hidden="1" customWidth="1"/>
    <col min="14599" max="14599" width="17.42578125" style="1" customWidth="1"/>
    <col min="14600" max="14600" width="16.7109375" style="1" customWidth="1"/>
    <col min="14601" max="14601" width="0" style="1" hidden="1" customWidth="1"/>
    <col min="14602" max="14602" width="13.5703125" style="1" customWidth="1"/>
    <col min="14603" max="14604" width="9.140625" style="1"/>
    <col min="14605" max="14605" width="13.140625" style="1" customWidth="1"/>
    <col min="14606" max="14606" width="10.140625" style="1" bestFit="1" customWidth="1"/>
    <col min="14607" max="14849" width="9.140625" style="1"/>
    <col min="14850" max="14850" width="45.140625" style="1" customWidth="1"/>
    <col min="14851" max="14851" width="11.28515625" style="1" customWidth="1"/>
    <col min="14852" max="14852" width="15.140625" style="1" customWidth="1"/>
    <col min="14853" max="14853" width="15.5703125" style="1" customWidth="1"/>
    <col min="14854" max="14854" width="0" style="1" hidden="1" customWidth="1"/>
    <col min="14855" max="14855" width="17.42578125" style="1" customWidth="1"/>
    <col min="14856" max="14856" width="16.7109375" style="1" customWidth="1"/>
    <col min="14857" max="14857" width="0" style="1" hidden="1" customWidth="1"/>
    <col min="14858" max="14858" width="13.5703125" style="1" customWidth="1"/>
    <col min="14859" max="14860" width="9.140625" style="1"/>
    <col min="14861" max="14861" width="13.140625" style="1" customWidth="1"/>
    <col min="14862" max="14862" width="10.140625" style="1" bestFit="1" customWidth="1"/>
    <col min="14863" max="15105" width="9.140625" style="1"/>
    <col min="15106" max="15106" width="45.140625" style="1" customWidth="1"/>
    <col min="15107" max="15107" width="11.28515625" style="1" customWidth="1"/>
    <col min="15108" max="15108" width="15.140625" style="1" customWidth="1"/>
    <col min="15109" max="15109" width="15.5703125" style="1" customWidth="1"/>
    <col min="15110" max="15110" width="0" style="1" hidden="1" customWidth="1"/>
    <col min="15111" max="15111" width="17.42578125" style="1" customWidth="1"/>
    <col min="15112" max="15112" width="16.7109375" style="1" customWidth="1"/>
    <col min="15113" max="15113" width="0" style="1" hidden="1" customWidth="1"/>
    <col min="15114" max="15114" width="13.5703125" style="1" customWidth="1"/>
    <col min="15115" max="15116" width="9.140625" style="1"/>
    <col min="15117" max="15117" width="13.140625" style="1" customWidth="1"/>
    <col min="15118" max="15118" width="10.140625" style="1" bestFit="1" customWidth="1"/>
    <col min="15119" max="15361" width="9.140625" style="1"/>
    <col min="15362" max="15362" width="45.140625" style="1" customWidth="1"/>
    <col min="15363" max="15363" width="11.28515625" style="1" customWidth="1"/>
    <col min="15364" max="15364" width="15.140625" style="1" customWidth="1"/>
    <col min="15365" max="15365" width="15.5703125" style="1" customWidth="1"/>
    <col min="15366" max="15366" width="0" style="1" hidden="1" customWidth="1"/>
    <col min="15367" max="15367" width="17.42578125" style="1" customWidth="1"/>
    <col min="15368" max="15368" width="16.7109375" style="1" customWidth="1"/>
    <col min="15369" max="15369" width="0" style="1" hidden="1" customWidth="1"/>
    <col min="15370" max="15370" width="13.5703125" style="1" customWidth="1"/>
    <col min="15371" max="15372" width="9.140625" style="1"/>
    <col min="15373" max="15373" width="13.140625" style="1" customWidth="1"/>
    <col min="15374" max="15374" width="10.140625" style="1" bestFit="1" customWidth="1"/>
    <col min="15375" max="15617" width="9.140625" style="1"/>
    <col min="15618" max="15618" width="45.140625" style="1" customWidth="1"/>
    <col min="15619" max="15619" width="11.28515625" style="1" customWidth="1"/>
    <col min="15620" max="15620" width="15.140625" style="1" customWidth="1"/>
    <col min="15621" max="15621" width="15.5703125" style="1" customWidth="1"/>
    <col min="15622" max="15622" width="0" style="1" hidden="1" customWidth="1"/>
    <col min="15623" max="15623" width="17.42578125" style="1" customWidth="1"/>
    <col min="15624" max="15624" width="16.7109375" style="1" customWidth="1"/>
    <col min="15625" max="15625" width="0" style="1" hidden="1" customWidth="1"/>
    <col min="15626" max="15626" width="13.5703125" style="1" customWidth="1"/>
    <col min="15627" max="15628" width="9.140625" style="1"/>
    <col min="15629" max="15629" width="13.140625" style="1" customWidth="1"/>
    <col min="15630" max="15630" width="10.140625" style="1" bestFit="1" customWidth="1"/>
    <col min="15631" max="15873" width="9.140625" style="1"/>
    <col min="15874" max="15874" width="45.140625" style="1" customWidth="1"/>
    <col min="15875" max="15875" width="11.28515625" style="1" customWidth="1"/>
    <col min="15876" max="15876" width="15.140625" style="1" customWidth="1"/>
    <col min="15877" max="15877" width="15.5703125" style="1" customWidth="1"/>
    <col min="15878" max="15878" width="0" style="1" hidden="1" customWidth="1"/>
    <col min="15879" max="15879" width="17.42578125" style="1" customWidth="1"/>
    <col min="15880" max="15880" width="16.7109375" style="1" customWidth="1"/>
    <col min="15881" max="15881" width="0" style="1" hidden="1" customWidth="1"/>
    <col min="15882" max="15882" width="13.5703125" style="1" customWidth="1"/>
    <col min="15883" max="15884" width="9.140625" style="1"/>
    <col min="15885" max="15885" width="13.140625" style="1" customWidth="1"/>
    <col min="15886" max="15886" width="10.140625" style="1" bestFit="1" customWidth="1"/>
    <col min="15887" max="16129" width="9.140625" style="1"/>
    <col min="16130" max="16130" width="45.140625" style="1" customWidth="1"/>
    <col min="16131" max="16131" width="11.28515625" style="1" customWidth="1"/>
    <col min="16132" max="16132" width="15.140625" style="1" customWidth="1"/>
    <col min="16133" max="16133" width="15.5703125" style="1" customWidth="1"/>
    <col min="16134" max="16134" width="0" style="1" hidden="1" customWidth="1"/>
    <col min="16135" max="16135" width="17.42578125" style="1" customWidth="1"/>
    <col min="16136" max="16136" width="16.7109375" style="1" customWidth="1"/>
    <col min="16137" max="16137" width="0" style="1" hidden="1" customWidth="1"/>
    <col min="16138" max="16138" width="13.5703125" style="1" customWidth="1"/>
    <col min="16139" max="16140" width="9.140625" style="1"/>
    <col min="16141" max="16141" width="13.140625" style="1" customWidth="1"/>
    <col min="16142" max="16142" width="10.140625" style="1" bestFit="1" customWidth="1"/>
    <col min="16143" max="16384" width="9.140625" style="1"/>
  </cols>
  <sheetData>
    <row r="2" spans="1:14" x14ac:dyDescent="0.25">
      <c r="A2" s="137" t="s">
        <v>57</v>
      </c>
      <c r="B2" s="138"/>
      <c r="C2" s="138"/>
      <c r="D2" s="138"/>
      <c r="E2" s="138"/>
      <c r="F2" s="138"/>
      <c r="G2" s="138"/>
      <c r="H2" s="138"/>
    </row>
    <row r="3" spans="1:14" x14ac:dyDescent="0.25">
      <c r="A3" s="138"/>
      <c r="B3" s="138"/>
      <c r="C3" s="138"/>
      <c r="D3" s="138"/>
      <c r="E3" s="138"/>
      <c r="F3" s="138"/>
      <c r="G3" s="138"/>
      <c r="H3" s="138"/>
    </row>
    <row r="4" spans="1:14" ht="15.75" thickBot="1" x14ac:dyDescent="0.3">
      <c r="A4" s="3" t="s">
        <v>0</v>
      </c>
    </row>
    <row r="5" spans="1:14" ht="39" thickBot="1" x14ac:dyDescent="0.3">
      <c r="A5" s="4" t="s">
        <v>1</v>
      </c>
      <c r="B5" s="5" t="s">
        <v>2</v>
      </c>
      <c r="C5" s="6" t="s">
        <v>3</v>
      </c>
      <c r="D5" s="7"/>
      <c r="E5" s="8"/>
      <c r="F5" s="7"/>
      <c r="G5" s="1"/>
      <c r="L5" s="2"/>
      <c r="N5" s="1"/>
    </row>
    <row r="6" spans="1:14" x14ac:dyDescent="0.25">
      <c r="A6" s="9" t="s">
        <v>4</v>
      </c>
      <c r="B6" s="10">
        <v>529</v>
      </c>
      <c r="C6" s="11">
        <f>18214.1-1868.2</f>
        <v>16345.899999999998</v>
      </c>
      <c r="D6" s="7"/>
      <c r="E6" s="12"/>
      <c r="F6" s="7"/>
      <c r="G6" s="1"/>
      <c r="L6" s="2"/>
      <c r="N6" s="1"/>
    </row>
    <row r="7" spans="1:14" x14ac:dyDescent="0.25">
      <c r="A7" s="13"/>
      <c r="B7" s="14"/>
      <c r="C7" s="15"/>
      <c r="D7" s="7"/>
      <c r="E7" s="8"/>
      <c r="F7" s="7"/>
      <c r="G7" s="1"/>
      <c r="L7" s="2"/>
      <c r="N7" s="1"/>
    </row>
    <row r="8" spans="1:14" x14ac:dyDescent="0.25">
      <c r="A8" s="13"/>
      <c r="B8" s="14"/>
      <c r="C8" s="15"/>
      <c r="D8" s="7"/>
      <c r="E8" s="8"/>
      <c r="F8" s="7"/>
      <c r="G8" s="1"/>
      <c r="L8" s="2"/>
      <c r="N8" s="1"/>
    </row>
    <row r="9" spans="1:14" x14ac:dyDescent="0.25">
      <c r="A9" s="16"/>
      <c r="B9" s="17"/>
      <c r="C9" s="18"/>
      <c r="D9" s="7"/>
      <c r="E9" s="8"/>
      <c r="F9" s="7"/>
      <c r="G9" s="1"/>
      <c r="L9" s="2"/>
      <c r="N9" s="1"/>
    </row>
    <row r="10" spans="1:14" ht="15.75" thickBot="1" x14ac:dyDescent="0.3">
      <c r="A10" s="19" t="s">
        <v>5</v>
      </c>
      <c r="B10" s="20">
        <f>B6+B7+B8+B9</f>
        <v>529</v>
      </c>
      <c r="C10" s="21">
        <f>C6+C7+C8+C9</f>
        <v>16345.899999999998</v>
      </c>
      <c r="D10" s="7"/>
      <c r="E10" s="7"/>
      <c r="F10" s="7"/>
      <c r="G10" s="1"/>
      <c r="L10" s="2"/>
      <c r="N10" s="1"/>
    </row>
    <row r="11" spans="1:14" x14ac:dyDescent="0.25">
      <c r="A11" s="22"/>
      <c r="B11" s="7"/>
      <c r="C11" s="7"/>
      <c r="D11" s="7"/>
      <c r="E11" s="7"/>
      <c r="F11" s="7"/>
      <c r="G11" s="7"/>
    </row>
    <row r="12" spans="1:14" ht="15.75" thickBot="1" x14ac:dyDescent="0.3">
      <c r="A12" s="23" t="s">
        <v>6</v>
      </c>
      <c r="B12" s="24"/>
      <c r="C12" s="24"/>
      <c r="D12" s="25"/>
      <c r="E12" s="25"/>
      <c r="F12" s="25"/>
      <c r="G12" s="25"/>
      <c r="H12" s="24"/>
    </row>
    <row r="13" spans="1:14" ht="39" thickBot="1" x14ac:dyDescent="0.3">
      <c r="A13" s="26" t="s">
        <v>7</v>
      </c>
      <c r="B13" s="27" t="s">
        <v>58</v>
      </c>
      <c r="C13" s="28" t="s">
        <v>8</v>
      </c>
      <c r="D13" s="29" t="s">
        <v>59</v>
      </c>
      <c r="E13" s="30" t="s">
        <v>9</v>
      </c>
      <c r="F13" s="5" t="s">
        <v>60</v>
      </c>
      <c r="G13" s="29" t="s">
        <v>10</v>
      </c>
      <c r="H13" s="31" t="s">
        <v>10</v>
      </c>
      <c r="L13" s="2"/>
      <c r="N13" s="1"/>
    </row>
    <row r="14" spans="1:14" x14ac:dyDescent="0.25">
      <c r="A14" s="32" t="s">
        <v>11</v>
      </c>
      <c r="B14" s="33">
        <v>12.43</v>
      </c>
      <c r="C14" s="34">
        <v>2484995.2400000002</v>
      </c>
      <c r="D14" s="34">
        <f>419956.36-36304.6</f>
        <v>383651.76</v>
      </c>
      <c r="E14" s="34">
        <f>2244068.28-3620.38+248915.23-3877.61-490.28</f>
        <v>2484995.2400000002</v>
      </c>
      <c r="F14" s="34">
        <f>2006734.86+173473.89+1.87+2361.19+189418.39+19255.07</f>
        <v>2391245.27</v>
      </c>
      <c r="G14" s="35">
        <f>E14-F14+D14</f>
        <v>477401.73000000021</v>
      </c>
      <c r="H14" s="36">
        <f>F14-G14+E14</f>
        <v>4398838.78</v>
      </c>
      <c r="I14" s="2"/>
      <c r="L14" s="2"/>
      <c r="N14" s="1"/>
    </row>
    <row r="15" spans="1:14" x14ac:dyDescent="0.25">
      <c r="A15" s="37" t="s">
        <v>12</v>
      </c>
      <c r="B15" s="38">
        <v>2</v>
      </c>
      <c r="C15" s="39">
        <v>450069.18</v>
      </c>
      <c r="D15" s="40">
        <v>53645.94</v>
      </c>
      <c r="E15" s="39">
        <f>333461.04+117608.58-740.88-259.56</f>
        <v>450069.18</v>
      </c>
      <c r="F15" s="40">
        <f>289616.65+24326.66+89972.42+8592.58</f>
        <v>412508.31</v>
      </c>
      <c r="G15" s="41">
        <f>E15-F15+D15</f>
        <v>91206.81</v>
      </c>
      <c r="H15" s="42">
        <f>F15-G15+E15</f>
        <v>771370.67999999993</v>
      </c>
      <c r="L15" s="2"/>
      <c r="N15" s="1"/>
    </row>
    <row r="16" spans="1:14" x14ac:dyDescent="0.25">
      <c r="A16" s="37" t="s">
        <v>13</v>
      </c>
      <c r="B16" s="38">
        <v>0.34</v>
      </c>
      <c r="C16" s="39">
        <v>62722.68</v>
      </c>
      <c r="D16" s="40">
        <f>5874.39+655.91</f>
        <v>6530.3</v>
      </c>
      <c r="E16" s="39">
        <f>61920+2160-1357.32</f>
        <v>62722.68</v>
      </c>
      <c r="F16" s="39">
        <f>57448.6+4405.08+1914.51+255.08</f>
        <v>64023.270000000004</v>
      </c>
      <c r="G16" s="41">
        <f t="shared" ref="G16:H26" si="0">E16-F16+D16</f>
        <v>5229.7099999999964</v>
      </c>
      <c r="H16" s="42">
        <f>F16-G16+E16</f>
        <v>121516.24</v>
      </c>
      <c r="L16" s="2"/>
      <c r="N16" s="1"/>
    </row>
    <row r="17" spans="1:14" x14ac:dyDescent="0.25">
      <c r="A17" s="37" t="s">
        <v>14</v>
      </c>
      <c r="B17" s="38">
        <v>0.33</v>
      </c>
      <c r="C17" s="39">
        <v>77567.44</v>
      </c>
      <c r="D17" s="40">
        <v>8988.23</v>
      </c>
      <c r="E17" s="39">
        <f>51654.52+26135.24-164.64-57.68</f>
        <v>77567.44</v>
      </c>
      <c r="F17" s="40">
        <f>44679.52+3887.64+19993.65+1909.5</f>
        <v>70470.31</v>
      </c>
      <c r="G17" s="41">
        <f t="shared" si="0"/>
        <v>16085.360000000004</v>
      </c>
      <c r="H17" s="42">
        <f>F18-G17+E17</f>
        <v>61482.080000000002</v>
      </c>
      <c r="L17" s="2"/>
      <c r="N17" s="1"/>
    </row>
    <row r="18" spans="1:14" x14ac:dyDescent="0.25">
      <c r="A18" s="37" t="s">
        <v>15</v>
      </c>
      <c r="B18" s="43"/>
      <c r="C18" s="39"/>
      <c r="D18" s="40">
        <v>-20346.310000000001</v>
      </c>
      <c r="E18" s="39"/>
      <c r="F18" s="39"/>
      <c r="G18" s="41">
        <f t="shared" si="0"/>
        <v>-20346.310000000001</v>
      </c>
      <c r="H18" s="42">
        <f>F18-G18+E18</f>
        <v>20346.310000000001</v>
      </c>
      <c r="L18" s="2"/>
      <c r="N18" s="1"/>
    </row>
    <row r="19" spans="1:14" x14ac:dyDescent="0.25">
      <c r="A19" s="13" t="s">
        <v>16</v>
      </c>
      <c r="B19" s="38"/>
      <c r="C19" s="44">
        <f>C20+C21+C22+C23</f>
        <v>4439207.04</v>
      </c>
      <c r="D19" s="45">
        <f>D20+D21+D22+D23</f>
        <v>889018.65</v>
      </c>
      <c r="E19" s="44">
        <f>E20+E21+E22+E23</f>
        <v>4439207.04</v>
      </c>
      <c r="F19" s="44">
        <f>F20+F21+F22+F23</f>
        <v>4294312.53</v>
      </c>
      <c r="G19" s="46">
        <f t="shared" si="0"/>
        <v>1033913.1599999998</v>
      </c>
      <c r="H19" s="47">
        <f t="shared" si="0"/>
        <v>7699606.4100000001</v>
      </c>
      <c r="L19" s="2"/>
      <c r="N19" s="1"/>
    </row>
    <row r="20" spans="1:14" x14ac:dyDescent="0.25">
      <c r="A20" s="37" t="s">
        <v>17</v>
      </c>
      <c r="B20" s="38">
        <v>929.47</v>
      </c>
      <c r="C20" s="39">
        <f>2407961.48</f>
        <v>2407961.48</v>
      </c>
      <c r="D20" s="40">
        <v>594931.66</v>
      </c>
      <c r="E20" s="39">
        <f>2463778.94-55817.46</f>
        <v>2407961.48</v>
      </c>
      <c r="F20" s="39">
        <f>2109143.5+97181.41</f>
        <v>2206324.91</v>
      </c>
      <c r="G20" s="41">
        <f t="shared" si="0"/>
        <v>796568.22999999986</v>
      </c>
      <c r="H20" s="42">
        <f t="shared" si="0"/>
        <v>3817718.16</v>
      </c>
      <c r="L20" s="2"/>
      <c r="N20" s="1"/>
    </row>
    <row r="21" spans="1:14" x14ac:dyDescent="0.25">
      <c r="A21" s="37" t="s">
        <v>18</v>
      </c>
      <c r="B21" s="38">
        <v>14.1</v>
      </c>
      <c r="C21" s="39">
        <v>1170857.7</v>
      </c>
      <c r="D21" s="40">
        <f>158421.97-854.86</f>
        <v>157567.11000000002</v>
      </c>
      <c r="E21" s="39">
        <f>1077149.18-11108.93-19308.9+130371.3-2411.93-3833.02</f>
        <v>1170857.7</v>
      </c>
      <c r="F21" s="39">
        <f>984900.49+82580.79+119535.3+13492.73</f>
        <v>1200509.31</v>
      </c>
      <c r="G21" s="41">
        <f t="shared" si="0"/>
        <v>127915.49999999991</v>
      </c>
      <c r="H21" s="42">
        <f t="shared" si="0"/>
        <v>2243451.5099999998</v>
      </c>
      <c r="L21" s="2"/>
      <c r="N21" s="1"/>
    </row>
    <row r="22" spans="1:14" x14ac:dyDescent="0.25">
      <c r="A22" s="37" t="s">
        <v>19</v>
      </c>
      <c r="B22" s="38">
        <v>8.25</v>
      </c>
      <c r="C22" s="39">
        <v>364878.08000000002</v>
      </c>
      <c r="D22" s="39">
        <v>58415.74</v>
      </c>
      <c r="E22" s="39">
        <f>380767.98-9451.92-6437.98</f>
        <v>364878.08000000002</v>
      </c>
      <c r="F22" s="39">
        <f>349579.1+27559.29</f>
        <v>377138.38999999996</v>
      </c>
      <c r="G22" s="41">
        <f t="shared" si="0"/>
        <v>46155.430000000058</v>
      </c>
      <c r="H22" s="42">
        <f t="shared" si="0"/>
        <v>695861.03999999992</v>
      </c>
      <c r="L22" s="2"/>
      <c r="N22" s="1"/>
    </row>
    <row r="23" spans="1:14" x14ac:dyDescent="0.25">
      <c r="A23" s="37" t="s">
        <v>20</v>
      </c>
      <c r="B23" s="38">
        <v>9.52</v>
      </c>
      <c r="C23" s="39">
        <v>495509.78</v>
      </c>
      <c r="D23" s="39">
        <v>78104.14</v>
      </c>
      <c r="E23" s="40">
        <f>516491.19-12497.76-8483.65</f>
        <v>495509.77999999997</v>
      </c>
      <c r="F23" s="39">
        <f>470085.09+40254.83</f>
        <v>510339.92000000004</v>
      </c>
      <c r="G23" s="41">
        <f t="shared" si="0"/>
        <v>63273.999999999927</v>
      </c>
      <c r="H23" s="42">
        <f t="shared" si="0"/>
        <v>942575.70000000007</v>
      </c>
      <c r="L23" s="2"/>
      <c r="N23" s="1"/>
    </row>
    <row r="24" spans="1:14" x14ac:dyDescent="0.25">
      <c r="A24" s="13" t="s">
        <v>21</v>
      </c>
      <c r="B24" s="38">
        <v>0.72</v>
      </c>
      <c r="C24" s="45">
        <v>121255.48</v>
      </c>
      <c r="D24" s="39">
        <v>31681.87</v>
      </c>
      <c r="E24" s="40">
        <f>100981.46-1683.5</f>
        <v>99297.96</v>
      </c>
      <c r="F24" s="39">
        <f>80111.36+3431.36</f>
        <v>83542.720000000001</v>
      </c>
      <c r="G24" s="41">
        <f t="shared" si="0"/>
        <v>47437.11</v>
      </c>
      <c r="H24" s="42">
        <f t="shared" si="0"/>
        <v>135403.57</v>
      </c>
      <c r="L24" s="2"/>
      <c r="N24" s="1"/>
    </row>
    <row r="25" spans="1:14" x14ac:dyDescent="0.25">
      <c r="A25" s="13" t="s">
        <v>22</v>
      </c>
      <c r="B25" s="38"/>
      <c r="C25" s="45">
        <v>7578.26</v>
      </c>
      <c r="D25" s="40">
        <v>-3224.24</v>
      </c>
      <c r="E25" s="40"/>
      <c r="F25" s="39"/>
      <c r="G25" s="41">
        <f>E25-F25+D25</f>
        <v>-3224.24</v>
      </c>
      <c r="H25" s="42">
        <f t="shared" si="0"/>
        <v>3224.24</v>
      </c>
      <c r="L25" s="2"/>
      <c r="N25" s="1"/>
    </row>
    <row r="26" spans="1:14" ht="15.75" thickBot="1" x14ac:dyDescent="0.3">
      <c r="A26" s="16" t="s">
        <v>23</v>
      </c>
      <c r="B26" s="48"/>
      <c r="C26" s="49">
        <v>70934.86</v>
      </c>
      <c r="D26" s="49"/>
      <c r="E26" s="49"/>
      <c r="F26" s="49"/>
      <c r="G26" s="50"/>
      <c r="H26" s="51">
        <f t="shared" si="0"/>
        <v>0</v>
      </c>
      <c r="L26" s="2"/>
      <c r="N26" s="1"/>
    </row>
    <row r="27" spans="1:14" ht="15.75" thickBot="1" x14ac:dyDescent="0.3">
      <c r="A27" s="52" t="s">
        <v>24</v>
      </c>
      <c r="B27" s="53"/>
      <c r="C27" s="54">
        <f>C14+C15+C16+C17+C19+C24+C25+C26</f>
        <v>7714330.1800000006</v>
      </c>
      <c r="D27" s="54">
        <f>D24+D19+D17+D16+D15+D14+D25+D26+D18</f>
        <v>1349946.2</v>
      </c>
      <c r="E27" s="55">
        <f>E14+E15+E16+E17+E19+E24+E25</f>
        <v>7613859.54</v>
      </c>
      <c r="F27" s="102">
        <f>F24+F19+F17+F16+F15+F14</f>
        <v>7316102.4099999983</v>
      </c>
      <c r="G27" s="56">
        <f>G14+G15+G20+G21+G22+G23+G24+G25+G16+G17+G26+G18</f>
        <v>1647703.3300000003</v>
      </c>
      <c r="H27" s="58">
        <f>H14+H15+H20+H21+H22+H23+H24+H25+H16+H17+H26+H18</f>
        <v>13211788.310000001</v>
      </c>
      <c r="L27" s="2"/>
      <c r="N27" s="1"/>
    </row>
    <row r="28" spans="1:14" x14ac:dyDescent="0.25">
      <c r="G28" s="25"/>
      <c r="H28" s="62"/>
      <c r="I28" s="24"/>
      <c r="J28" s="24"/>
    </row>
    <row r="29" spans="1:14" ht="15.75" thickBot="1" x14ac:dyDescent="0.3">
      <c r="G29" s="25"/>
      <c r="H29" s="25"/>
      <c r="I29" s="25"/>
      <c r="J29" s="24"/>
    </row>
    <row r="30" spans="1:14" ht="15.75" thickBot="1" x14ac:dyDescent="0.3">
      <c r="A30" s="142" t="s">
        <v>25</v>
      </c>
      <c r="B30" s="143"/>
      <c r="C30" s="143"/>
      <c r="D30" s="144"/>
      <c r="E30" s="124"/>
      <c r="H30" s="2"/>
      <c r="I30" s="2"/>
    </row>
    <row r="31" spans="1:14" ht="26.25" thickBot="1" x14ac:dyDescent="0.3">
      <c r="A31" s="122" t="s">
        <v>26</v>
      </c>
      <c r="B31" s="123" t="s">
        <v>61</v>
      </c>
      <c r="C31" s="126" t="s">
        <v>27</v>
      </c>
      <c r="D31" s="127" t="s">
        <v>28</v>
      </c>
      <c r="E31" s="57"/>
      <c r="F31" s="57"/>
      <c r="H31" s="2"/>
      <c r="L31" s="2"/>
      <c r="N31" s="1"/>
    </row>
    <row r="32" spans="1:14" ht="15.75" thickBot="1" x14ac:dyDescent="0.3">
      <c r="A32" s="26" t="s">
        <v>29</v>
      </c>
      <c r="B32" s="108">
        <f>B34+B35+B36+B37+B38+B39+B40+B41+B45+B47+B48+B44+B46+B49</f>
        <v>12.770000000000001</v>
      </c>
      <c r="C32" s="58">
        <f>C34+C35+C36+C37+C39+C40+C41+C42+C43+C44+C45+C47+C48</f>
        <v>2316987.0359999994</v>
      </c>
      <c r="D32" s="58">
        <f>D34+D35+D36+D37+D38+D39+D40+D41+D42+D43+D44+D45+D47+D48</f>
        <v>2576114.2400000002</v>
      </c>
      <c r="E32" s="59"/>
      <c r="F32" s="25"/>
      <c r="L32" s="2"/>
      <c r="N32" s="1"/>
    </row>
    <row r="33" spans="1:14" ht="15.75" hidden="1" thickBot="1" x14ac:dyDescent="0.3">
      <c r="A33" s="104"/>
      <c r="B33" s="120"/>
      <c r="C33" s="60"/>
      <c r="D33" s="61"/>
      <c r="E33" s="62"/>
      <c r="F33" s="63"/>
      <c r="L33" s="2"/>
      <c r="N33" s="1"/>
    </row>
    <row r="34" spans="1:14" x14ac:dyDescent="0.25">
      <c r="A34" s="105" t="s">
        <v>30</v>
      </c>
      <c r="B34" s="121">
        <v>2.11</v>
      </c>
      <c r="C34" s="116">
        <f>B34*C10*12</f>
        <v>413878.18799999997</v>
      </c>
      <c r="D34" s="64">
        <f>8990.25+8990.25+8990.25+8990.25+8990.25+8990.25+8990.25+8990.25+8990.25+8990.25+8990.25+8990.25-661.39</f>
        <v>107221.61</v>
      </c>
      <c r="E34" s="62"/>
      <c r="F34" s="63"/>
      <c r="H34" s="2"/>
      <c r="I34" s="2"/>
      <c r="L34" s="2"/>
      <c r="N34" s="1"/>
    </row>
    <row r="35" spans="1:14" x14ac:dyDescent="0.25">
      <c r="A35" s="105" t="s">
        <v>31</v>
      </c>
      <c r="B35" s="109">
        <v>0.9</v>
      </c>
      <c r="C35" s="116">
        <f>B35*C10*12</f>
        <v>176535.71999999997</v>
      </c>
      <c r="D35" s="64">
        <f>8990.25+8990.25+8990.25+8990.25+8990.25+8990.25+8990.25+8990.25+8990.25+8990.25+8990.25+8990.25-661.39</f>
        <v>107221.61</v>
      </c>
      <c r="E35" s="62"/>
      <c r="F35" s="63"/>
      <c r="G35" s="1"/>
      <c r="L35" s="2"/>
      <c r="N35" s="1"/>
    </row>
    <row r="36" spans="1:14" x14ac:dyDescent="0.25">
      <c r="A36" s="105" t="s">
        <v>32</v>
      </c>
      <c r="B36" s="128">
        <v>3.37</v>
      </c>
      <c r="C36" s="116">
        <f>B36*C10*12</f>
        <v>661028.196</v>
      </c>
      <c r="D36" s="64">
        <f>88267.86+88267.86+88267.86+88267.87+88267.87+88267.87+88267.87+88267.87+88267.87+88267.87+88267.86+88267.86-661.39+5600</f>
        <v>1064153</v>
      </c>
      <c r="E36" s="62"/>
      <c r="F36" s="63"/>
      <c r="G36" s="1"/>
      <c r="L36" s="2"/>
      <c r="N36" s="1"/>
    </row>
    <row r="37" spans="1:14" x14ac:dyDescent="0.25">
      <c r="A37" s="105" t="s">
        <v>81</v>
      </c>
      <c r="B37" s="109">
        <v>2.44</v>
      </c>
      <c r="C37" s="116">
        <f>12743.6*B37*12</f>
        <v>373132.60800000001</v>
      </c>
      <c r="D37" s="129">
        <f>33000*12+38952.48+7165.08+7165.08+7165.08+3923.01+3923.01+3923.01+3923.01+3923.01+3923.01+3923.01+3058.46-662.06-1229.54-3688.62-6051.85+3058.46-661.39</f>
        <v>477732.25000000017</v>
      </c>
      <c r="E37" s="65"/>
      <c r="F37" s="63"/>
      <c r="G37" s="1"/>
      <c r="L37" s="2"/>
      <c r="N37" s="1"/>
    </row>
    <row r="38" spans="1:14" hidden="1" x14ac:dyDescent="0.25">
      <c r="A38" s="105" t="s">
        <v>33</v>
      </c>
      <c r="B38" s="109"/>
      <c r="C38" s="116">
        <f>B38*13779.7*12</f>
        <v>0</v>
      </c>
      <c r="D38" s="129"/>
      <c r="E38" s="65"/>
      <c r="F38" s="63"/>
      <c r="G38" s="1"/>
      <c r="L38" s="2"/>
      <c r="N38" s="1"/>
    </row>
    <row r="39" spans="1:14" x14ac:dyDescent="0.25">
      <c r="A39" s="105" t="s">
        <v>34</v>
      </c>
      <c r="B39" s="109">
        <v>0.05</v>
      </c>
      <c r="C39" s="116">
        <f>B39*C10*12</f>
        <v>9807.5399999999991</v>
      </c>
      <c r="D39" s="129">
        <v>2672.48</v>
      </c>
      <c r="E39" s="62"/>
      <c r="F39" s="63"/>
      <c r="G39" s="1"/>
      <c r="L39" s="2"/>
      <c r="N39" s="1"/>
    </row>
    <row r="40" spans="1:14" x14ac:dyDescent="0.25">
      <c r="A40" s="105" t="s">
        <v>35</v>
      </c>
      <c r="B40" s="109">
        <v>0.73</v>
      </c>
      <c r="C40" s="116">
        <f>B40*C10*12</f>
        <v>143190.08399999997</v>
      </c>
      <c r="D40" s="129">
        <f>162151.17+14081.44</f>
        <v>176232.61000000002</v>
      </c>
      <c r="E40" s="62"/>
      <c r="F40" s="63"/>
      <c r="G40" s="1"/>
      <c r="L40" s="2"/>
      <c r="N40" s="1"/>
    </row>
    <row r="41" spans="1:14" x14ac:dyDescent="0.25">
      <c r="A41" s="105" t="s">
        <v>36</v>
      </c>
      <c r="B41" s="109">
        <v>0.97</v>
      </c>
      <c r="C41" s="116">
        <f>B41*C10*12</f>
        <v>190266.27599999995</v>
      </c>
      <c r="D41" s="129">
        <f>(14311.51+123.9+2343.85)*6+(14311.51+123.9+2477.94)*6</f>
        <v>202155.65999999997</v>
      </c>
      <c r="E41" s="62"/>
      <c r="F41" s="63"/>
      <c r="G41" s="1"/>
      <c r="L41" s="2"/>
      <c r="N41" s="1"/>
    </row>
    <row r="42" spans="1:14" x14ac:dyDescent="0.25">
      <c r="A42" s="105" t="s">
        <v>37</v>
      </c>
      <c r="B42" s="109"/>
      <c r="C42" s="116"/>
      <c r="D42" s="129">
        <v>2620</v>
      </c>
      <c r="E42" s="62"/>
      <c r="F42" s="63"/>
      <c r="G42" s="1"/>
      <c r="L42" s="2"/>
      <c r="N42" s="1"/>
    </row>
    <row r="43" spans="1:14" x14ac:dyDescent="0.25">
      <c r="A43" s="105" t="s">
        <v>86</v>
      </c>
      <c r="B43" s="109"/>
      <c r="C43" s="116"/>
      <c r="D43" s="129">
        <f>62689.66+19725.52+40345</f>
        <v>122760.18000000001</v>
      </c>
      <c r="E43" s="62"/>
      <c r="F43" s="63"/>
      <c r="G43" s="1"/>
      <c r="L43" s="2"/>
      <c r="N43" s="1"/>
    </row>
    <row r="44" spans="1:14" x14ac:dyDescent="0.25">
      <c r="A44" s="105" t="s">
        <v>62</v>
      </c>
      <c r="B44" s="109">
        <v>0.01</v>
      </c>
      <c r="C44" s="116">
        <f>B44*12*C10</f>
        <v>1961.5079999999996</v>
      </c>
      <c r="D44" s="129">
        <v>3000</v>
      </c>
      <c r="E44" s="62"/>
      <c r="F44" s="63"/>
      <c r="G44" s="1"/>
      <c r="L44" s="2"/>
      <c r="N44" s="1"/>
    </row>
    <row r="45" spans="1:14" x14ac:dyDescent="0.25">
      <c r="A45" s="105" t="s">
        <v>38</v>
      </c>
      <c r="B45" s="109"/>
      <c r="C45" s="116">
        <f>B45*C10*12</f>
        <v>0</v>
      </c>
      <c r="D45" s="129">
        <v>0</v>
      </c>
      <c r="E45" s="62"/>
      <c r="F45" s="63"/>
      <c r="G45" s="1"/>
      <c r="H45" s="2"/>
      <c r="L45" s="2"/>
      <c r="N45" s="1"/>
    </row>
    <row r="46" spans="1:14" x14ac:dyDescent="0.25">
      <c r="A46" s="105" t="s">
        <v>80</v>
      </c>
      <c r="B46" s="109">
        <v>0.08</v>
      </c>
      <c r="C46" s="116">
        <f>B46*C10*12</f>
        <v>15692.063999999998</v>
      </c>
      <c r="D46" s="129"/>
      <c r="E46" s="62"/>
      <c r="F46" s="63"/>
      <c r="G46" s="1"/>
      <c r="H46" s="2"/>
      <c r="L46" s="2"/>
      <c r="N46" s="1"/>
    </row>
    <row r="47" spans="1:14" x14ac:dyDescent="0.25">
      <c r="A47" s="105" t="s">
        <v>39</v>
      </c>
      <c r="B47" s="109">
        <v>0.67</v>
      </c>
      <c r="C47" s="116">
        <f>B47*C10*12</f>
        <v>131421.03599999999</v>
      </c>
      <c r="D47" s="129">
        <v>0</v>
      </c>
      <c r="E47" s="62"/>
      <c r="F47" s="63"/>
      <c r="G47" s="1"/>
      <c r="H47" s="2"/>
      <c r="L47" s="2"/>
      <c r="N47" s="1"/>
    </row>
    <row r="48" spans="1:14" x14ac:dyDescent="0.25">
      <c r="A48" s="105" t="s">
        <v>40</v>
      </c>
      <c r="B48" s="109">
        <v>1.1000000000000001</v>
      </c>
      <c r="C48" s="116">
        <f>B48*C10*12</f>
        <v>215765.87999999998</v>
      </c>
      <c r="D48" s="129">
        <v>310344.84000000003</v>
      </c>
      <c r="E48" s="62"/>
      <c r="F48" s="63"/>
      <c r="G48" s="1"/>
      <c r="H48" s="2"/>
      <c r="L48" s="2"/>
      <c r="N48" s="1"/>
    </row>
    <row r="49" spans="1:14" x14ac:dyDescent="0.25">
      <c r="A49" s="106" t="s">
        <v>41</v>
      </c>
      <c r="B49" s="110">
        <v>0.34</v>
      </c>
      <c r="C49" s="116">
        <f>B49*C10*12</f>
        <v>66691.271999999997</v>
      </c>
      <c r="D49" s="130">
        <f>3700+57938</f>
        <v>61638</v>
      </c>
      <c r="E49" s="62"/>
      <c r="F49" s="63"/>
      <c r="G49" s="1"/>
      <c r="H49" s="2"/>
      <c r="L49" s="2"/>
      <c r="N49" s="1"/>
    </row>
    <row r="50" spans="1:14" x14ac:dyDescent="0.25">
      <c r="A50" s="106" t="s">
        <v>54</v>
      </c>
      <c r="B50" s="111">
        <v>0.33</v>
      </c>
      <c r="C50" s="117">
        <f>B50*C10*12</f>
        <v>64729.763999999996</v>
      </c>
      <c r="D50" s="130">
        <f>119267.7+170773</f>
        <v>290040.7</v>
      </c>
      <c r="E50" s="66"/>
      <c r="F50" s="63"/>
      <c r="G50" s="1"/>
      <c r="H50" s="2"/>
      <c r="L50" s="2"/>
      <c r="N50" s="1"/>
    </row>
    <row r="51" spans="1:14" x14ac:dyDescent="0.25">
      <c r="A51" s="106" t="s">
        <v>42</v>
      </c>
      <c r="B51" s="111">
        <v>2</v>
      </c>
      <c r="C51" s="117">
        <f>B51*C10*12</f>
        <v>392301.6</v>
      </c>
      <c r="D51" s="130">
        <f>152822.29+980</f>
        <v>153802.29</v>
      </c>
      <c r="E51" s="66"/>
      <c r="F51" s="63"/>
      <c r="G51" s="1"/>
      <c r="L51" s="2"/>
      <c r="N51" s="1"/>
    </row>
    <row r="52" spans="1:14" x14ac:dyDescent="0.25">
      <c r="A52" s="106" t="s">
        <v>43</v>
      </c>
      <c r="B52" s="111"/>
      <c r="C52" s="117"/>
      <c r="D52" s="130"/>
      <c r="E52" s="66"/>
      <c r="F52" s="63"/>
      <c r="G52" s="1"/>
      <c r="L52" s="2"/>
      <c r="N52" s="1"/>
    </row>
    <row r="53" spans="1:14" x14ac:dyDescent="0.25">
      <c r="A53" s="106" t="s">
        <v>70</v>
      </c>
      <c r="B53" s="111"/>
      <c r="C53" s="117"/>
      <c r="D53" s="130"/>
      <c r="E53" s="66"/>
      <c r="F53" s="63"/>
      <c r="G53" s="1"/>
      <c r="L53" s="2"/>
      <c r="N53" s="1"/>
    </row>
    <row r="54" spans="1:14" x14ac:dyDescent="0.25">
      <c r="A54" s="106" t="s">
        <v>44</v>
      </c>
      <c r="B54" s="111"/>
      <c r="C54" s="117">
        <f>C55+C56+C57+C58</f>
        <v>0</v>
      </c>
      <c r="D54" s="130">
        <f>D55+D56+D57+D58</f>
        <v>4822509.8100000005</v>
      </c>
      <c r="E54" s="66"/>
      <c r="F54" s="63"/>
      <c r="G54" s="1"/>
      <c r="H54" s="2"/>
      <c r="L54" s="2"/>
      <c r="N54" s="1"/>
    </row>
    <row r="55" spans="1:14" x14ac:dyDescent="0.25">
      <c r="A55" s="105" t="s">
        <v>45</v>
      </c>
      <c r="B55" s="109"/>
      <c r="C55" s="116"/>
      <c r="D55" s="129">
        <f>3580302.54</f>
        <v>3580302.54</v>
      </c>
      <c r="E55" s="62"/>
      <c r="F55" s="63"/>
      <c r="G55" s="67"/>
      <c r="H55" s="67"/>
      <c r="L55" s="2"/>
      <c r="N55" s="1"/>
    </row>
    <row r="56" spans="1:14" x14ac:dyDescent="0.25">
      <c r="A56" s="105" t="s">
        <v>46</v>
      </c>
      <c r="B56" s="109"/>
      <c r="C56" s="116"/>
      <c r="D56" s="129">
        <v>123090.49</v>
      </c>
      <c r="E56" s="62"/>
      <c r="F56" s="63"/>
      <c r="G56" s="1"/>
      <c r="L56" s="2"/>
      <c r="N56" s="1"/>
    </row>
    <row r="57" spans="1:14" x14ac:dyDescent="0.25">
      <c r="A57" s="105" t="s">
        <v>47</v>
      </c>
      <c r="B57" s="109"/>
      <c r="C57" s="116"/>
      <c r="D57" s="131">
        <v>479991.14</v>
      </c>
      <c r="E57" s="62"/>
      <c r="F57" s="63"/>
      <c r="G57" s="1"/>
      <c r="L57" s="2"/>
      <c r="N57" s="1"/>
    </row>
    <row r="58" spans="1:14" ht="15.75" thickBot="1" x14ac:dyDescent="0.3">
      <c r="A58" s="107" t="s">
        <v>48</v>
      </c>
      <c r="B58" s="112"/>
      <c r="C58" s="118"/>
      <c r="D58" s="131">
        <v>639125.64</v>
      </c>
      <c r="E58" s="62"/>
      <c r="F58" s="63"/>
      <c r="G58" s="1"/>
      <c r="L58" s="2"/>
      <c r="N58" s="1"/>
    </row>
    <row r="59" spans="1:14" ht="15.75" thickBot="1" x14ac:dyDescent="0.3">
      <c r="A59" s="103" t="s">
        <v>49</v>
      </c>
      <c r="B59" s="108"/>
      <c r="C59" s="119">
        <f>C32+C49+C50+C51+C52+C53+C54</f>
        <v>2840709.6719999993</v>
      </c>
      <c r="D59" s="68">
        <f>D32+D49+D50+D51+D52+D53+D54</f>
        <v>7904105.040000001</v>
      </c>
      <c r="E59" s="59"/>
      <c r="F59" s="59"/>
      <c r="H59" s="2"/>
      <c r="L59" s="2"/>
      <c r="N59" s="1"/>
    </row>
    <row r="60" spans="1:14" x14ac:dyDescent="0.25">
      <c r="A60" s="9" t="s">
        <v>50</v>
      </c>
      <c r="B60" s="33"/>
      <c r="C60" s="69"/>
      <c r="D60" s="70">
        <f>64030</f>
        <v>64030</v>
      </c>
      <c r="E60" s="59"/>
      <c r="F60" s="63"/>
      <c r="G60" s="1"/>
      <c r="L60" s="2"/>
      <c r="N60" s="1"/>
    </row>
    <row r="61" spans="1:14" x14ac:dyDescent="0.25">
      <c r="A61" s="71" t="s">
        <v>69</v>
      </c>
      <c r="B61" s="72"/>
      <c r="C61" s="73"/>
      <c r="D61" s="74">
        <f>C27-D59-D60</f>
        <v>-253804.86000000034</v>
      </c>
      <c r="L61" s="2"/>
      <c r="N61" s="1"/>
    </row>
    <row r="62" spans="1:14" ht="15.75" thickBot="1" x14ac:dyDescent="0.3">
      <c r="A62" s="84" t="s">
        <v>63</v>
      </c>
      <c r="B62" s="85"/>
      <c r="C62" s="115"/>
      <c r="D62" s="74">
        <v>-212855</v>
      </c>
      <c r="G62" s="1"/>
      <c r="L62" s="2"/>
      <c r="N62" s="1"/>
    </row>
    <row r="63" spans="1:14" ht="38.25" customHeight="1" thickBot="1" x14ac:dyDescent="0.3">
      <c r="A63" s="139" t="s">
        <v>64</v>
      </c>
      <c r="B63" s="140"/>
      <c r="C63" s="141"/>
      <c r="D63" s="114">
        <f>D61+D62</f>
        <v>-466659.86000000034</v>
      </c>
      <c r="F63" s="57"/>
      <c r="H63" s="2"/>
    </row>
    <row r="64" spans="1:14" ht="15.75" thickBot="1" x14ac:dyDescent="0.3">
      <c r="A64" s="76" t="s">
        <v>51</v>
      </c>
      <c r="B64" s="77"/>
      <c r="C64" s="77"/>
      <c r="D64" s="113">
        <f>D65+D66+D67+D68+D69+D70+D72+D71</f>
        <v>-311030.34000000049</v>
      </c>
      <c r="F64" s="78"/>
    </row>
    <row r="65" spans="1:14" x14ac:dyDescent="0.25">
      <c r="A65" s="79" t="s">
        <v>29</v>
      </c>
      <c r="B65" s="80"/>
      <c r="C65" s="81"/>
      <c r="D65" s="82">
        <f>C14-D32</f>
        <v>-91119</v>
      </c>
      <c r="E65" s="25"/>
      <c r="G65" s="1"/>
      <c r="L65" s="2"/>
      <c r="N65" s="1"/>
    </row>
    <row r="66" spans="1:14" x14ac:dyDescent="0.25">
      <c r="A66" s="71" t="s">
        <v>52</v>
      </c>
      <c r="B66" s="72"/>
      <c r="C66" s="73"/>
      <c r="D66" s="83">
        <f>C15-D51</f>
        <v>296266.89</v>
      </c>
      <c r="E66" s="25"/>
      <c r="G66" s="1"/>
      <c r="L66" s="2"/>
      <c r="N66" s="1"/>
    </row>
    <row r="67" spans="1:14" x14ac:dyDescent="0.25">
      <c r="A67" s="71" t="s">
        <v>53</v>
      </c>
      <c r="B67" s="72"/>
      <c r="C67" s="73"/>
      <c r="D67" s="83">
        <f>C16-D49</f>
        <v>1084.6800000000003</v>
      </c>
      <c r="E67" s="25"/>
      <c r="G67" s="1"/>
      <c r="L67" s="2"/>
      <c r="N67" s="1"/>
    </row>
    <row r="68" spans="1:14" x14ac:dyDescent="0.25">
      <c r="A68" s="71" t="s">
        <v>54</v>
      </c>
      <c r="B68" s="72"/>
      <c r="C68" s="73"/>
      <c r="D68" s="83">
        <f>C17-D50</f>
        <v>-212473.26</v>
      </c>
      <c r="E68" s="25"/>
      <c r="G68" s="1"/>
      <c r="L68" s="2"/>
      <c r="N68" s="1"/>
    </row>
    <row r="69" spans="1:14" hidden="1" x14ac:dyDescent="0.25">
      <c r="A69" s="71" t="s">
        <v>55</v>
      </c>
      <c r="B69" s="72"/>
      <c r="C69" s="73"/>
      <c r="D69" s="83"/>
      <c r="E69" s="25"/>
      <c r="G69" s="1"/>
      <c r="L69" s="2"/>
      <c r="N69" s="1"/>
    </row>
    <row r="70" spans="1:14" x14ac:dyDescent="0.25">
      <c r="A70" s="71" t="s">
        <v>87</v>
      </c>
      <c r="B70" s="72"/>
      <c r="C70" s="73"/>
      <c r="D70" s="83">
        <f>C19-D54</f>
        <v>-383302.77000000048</v>
      </c>
      <c r="E70" s="25"/>
      <c r="G70" s="1"/>
      <c r="L70" s="2"/>
      <c r="N70" s="1"/>
    </row>
    <row r="71" spans="1:14" x14ac:dyDescent="0.25">
      <c r="A71" s="84" t="s">
        <v>88</v>
      </c>
      <c r="B71" s="85"/>
      <c r="C71" s="86"/>
      <c r="D71" s="87">
        <f>C26</f>
        <v>70934.86</v>
      </c>
      <c r="E71" s="25"/>
      <c r="G71" s="1"/>
      <c r="L71" s="2"/>
      <c r="N71" s="1"/>
    </row>
    <row r="72" spans="1:14" ht="15.75" thickBot="1" x14ac:dyDescent="0.3">
      <c r="A72" s="88" t="s">
        <v>89</v>
      </c>
      <c r="B72" s="89"/>
      <c r="C72" s="90"/>
      <c r="D72" s="91">
        <f>C25</f>
        <v>7578.26</v>
      </c>
      <c r="G72" s="1"/>
      <c r="L72" s="2"/>
      <c r="N72" s="1"/>
    </row>
    <row r="73" spans="1:14" x14ac:dyDescent="0.25">
      <c r="A73" s="92"/>
      <c r="B73" s="92"/>
      <c r="C73" s="92"/>
      <c r="D73" s="25"/>
      <c r="E73" s="25"/>
    </row>
    <row r="74" spans="1:14" x14ac:dyDescent="0.25">
      <c r="A74" s="93" t="s">
        <v>68</v>
      </c>
      <c r="B74" s="93"/>
      <c r="C74" s="93"/>
      <c r="D74" s="94"/>
      <c r="E74" s="94"/>
      <c r="F74" s="95"/>
      <c r="G74" s="95"/>
    </row>
    <row r="75" spans="1:14" x14ac:dyDescent="0.25">
      <c r="A75" s="96" t="s">
        <v>79</v>
      </c>
      <c r="B75" s="97"/>
      <c r="C75" s="73"/>
      <c r="D75" s="73"/>
      <c r="G75" s="98"/>
      <c r="L75" s="2"/>
      <c r="N75" s="1"/>
    </row>
    <row r="76" spans="1:14" x14ac:dyDescent="0.25">
      <c r="A76" s="125" t="s">
        <v>71</v>
      </c>
      <c r="B76" s="97">
        <v>12546</v>
      </c>
      <c r="C76" s="73" t="s">
        <v>56</v>
      </c>
      <c r="D76" s="73"/>
      <c r="G76" s="1"/>
      <c r="L76" s="2"/>
      <c r="N76" s="1"/>
    </row>
    <row r="77" spans="1:14" x14ac:dyDescent="0.25">
      <c r="A77" s="125" t="s">
        <v>72</v>
      </c>
      <c r="B77" s="97">
        <v>24479</v>
      </c>
      <c r="C77" s="73" t="s">
        <v>56</v>
      </c>
      <c r="D77" s="73"/>
      <c r="G77" s="1"/>
      <c r="L77" s="2"/>
      <c r="N77" s="1"/>
    </row>
    <row r="78" spans="1:14" x14ac:dyDescent="0.25">
      <c r="A78" s="125" t="s">
        <v>73</v>
      </c>
      <c r="B78" s="97">
        <v>44006</v>
      </c>
      <c r="C78" s="73" t="s">
        <v>56</v>
      </c>
      <c r="D78" s="73"/>
      <c r="G78" s="1"/>
      <c r="L78" s="2"/>
      <c r="N78" s="1"/>
    </row>
    <row r="79" spans="1:14" x14ac:dyDescent="0.25">
      <c r="A79" s="125" t="s">
        <v>75</v>
      </c>
      <c r="B79" s="97">
        <v>8197</v>
      </c>
      <c r="C79" s="73" t="s">
        <v>56</v>
      </c>
      <c r="D79" s="73"/>
      <c r="G79" s="1"/>
      <c r="L79" s="2"/>
      <c r="N79" s="1"/>
    </row>
    <row r="80" spans="1:14" x14ac:dyDescent="0.25">
      <c r="A80" s="96" t="s">
        <v>76</v>
      </c>
      <c r="B80" s="97">
        <v>5522</v>
      </c>
      <c r="C80" s="73" t="s">
        <v>56</v>
      </c>
      <c r="D80" s="73"/>
      <c r="G80" s="1"/>
      <c r="L80" s="2"/>
      <c r="N80" s="1"/>
    </row>
    <row r="81" spans="1:14" ht="30" x14ac:dyDescent="0.25">
      <c r="A81" s="96" t="s">
        <v>77</v>
      </c>
      <c r="B81" s="97">
        <v>5851.15</v>
      </c>
      <c r="C81" s="73" t="s">
        <v>56</v>
      </c>
      <c r="D81" s="73"/>
      <c r="G81" s="1"/>
      <c r="L81" s="2"/>
      <c r="N81" s="1"/>
    </row>
    <row r="82" spans="1:14" x14ac:dyDescent="0.25">
      <c r="A82" s="96" t="s">
        <v>74</v>
      </c>
      <c r="B82" s="97">
        <v>50000.14</v>
      </c>
      <c r="C82" s="73" t="s">
        <v>56</v>
      </c>
      <c r="D82" s="73"/>
      <c r="G82" s="1"/>
      <c r="L82" s="2"/>
      <c r="N82" s="1"/>
    </row>
    <row r="83" spans="1:14" x14ac:dyDescent="0.25">
      <c r="A83" s="96" t="s">
        <v>78</v>
      </c>
      <c r="B83" s="97">
        <v>2221</v>
      </c>
      <c r="C83" s="73" t="s">
        <v>56</v>
      </c>
      <c r="D83" s="73"/>
      <c r="G83" s="1"/>
      <c r="L83" s="2"/>
      <c r="N83" s="1"/>
    </row>
    <row r="84" spans="1:14" x14ac:dyDescent="0.25">
      <c r="A84" s="96" t="s">
        <v>82</v>
      </c>
      <c r="B84" s="97">
        <v>980</v>
      </c>
      <c r="C84" s="73" t="s">
        <v>56</v>
      </c>
      <c r="D84" s="73"/>
      <c r="G84" s="1"/>
      <c r="L84" s="2"/>
      <c r="N84" s="1"/>
    </row>
    <row r="85" spans="1:14" x14ac:dyDescent="0.25">
      <c r="A85" s="72" t="s">
        <v>5</v>
      </c>
      <c r="B85" s="99">
        <f>B80+B79+B78+B77+B76+B75+B81+B82+B83+B84</f>
        <v>153802.28999999998</v>
      </c>
      <c r="C85" s="73" t="s">
        <v>56</v>
      </c>
      <c r="D85" s="75"/>
      <c r="G85" s="1"/>
      <c r="L85" s="2"/>
      <c r="N85" s="1"/>
    </row>
    <row r="86" spans="1:14" x14ac:dyDescent="0.25">
      <c r="A86" s="92"/>
      <c r="B86" s="92"/>
      <c r="C86" s="92"/>
      <c r="D86" s="100"/>
      <c r="E86" s="95"/>
      <c r="F86" s="101"/>
    </row>
    <row r="87" spans="1:14" x14ac:dyDescent="0.25">
      <c r="A87" s="92"/>
      <c r="B87" s="92"/>
      <c r="C87" s="92"/>
      <c r="D87" s="100"/>
      <c r="E87" s="95"/>
      <c r="F87" s="101"/>
    </row>
    <row r="88" spans="1:14" x14ac:dyDescent="0.25">
      <c r="A88" s="1" t="s">
        <v>66</v>
      </c>
      <c r="G88" s="2" t="s">
        <v>65</v>
      </c>
    </row>
    <row r="91" spans="1:14" x14ac:dyDescent="0.25">
      <c r="A91" s="1" t="s">
        <v>67</v>
      </c>
    </row>
    <row r="93" spans="1:14" x14ac:dyDescent="0.25">
      <c r="A93" s="132" t="s">
        <v>83</v>
      </c>
      <c r="B93" s="133"/>
      <c r="C93" s="134"/>
    </row>
    <row r="94" spans="1:14" x14ac:dyDescent="0.25">
      <c r="A94" s="132" t="s">
        <v>29</v>
      </c>
      <c r="B94" s="135">
        <f>D32/C10/12</f>
        <v>13.133335372580691</v>
      </c>
      <c r="C94" s="136" t="s">
        <v>84</v>
      </c>
    </row>
    <row r="95" spans="1:14" x14ac:dyDescent="0.25">
      <c r="A95" s="132" t="s">
        <v>52</v>
      </c>
      <c r="B95" s="135">
        <f>D51/C10/12</f>
        <v>0.78410228252956415</v>
      </c>
      <c r="C95" s="136" t="s">
        <v>84</v>
      </c>
    </row>
    <row r="96" spans="1:14" x14ac:dyDescent="0.25">
      <c r="A96" s="132" t="s">
        <v>85</v>
      </c>
      <c r="B96" s="135">
        <f>D50/C10/12</f>
        <v>1.4786618254934469</v>
      </c>
      <c r="C96" s="136" t="s">
        <v>84</v>
      </c>
    </row>
  </sheetData>
  <mergeCells count="3">
    <mergeCell ref="A2:H3"/>
    <mergeCell ref="A63:C63"/>
    <mergeCell ref="A30:D30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2013-04-10T00:44:06Z</cp:lastPrinted>
  <dcterms:created xsi:type="dcterms:W3CDTF">2013-02-13T01:20:35Z</dcterms:created>
  <dcterms:modified xsi:type="dcterms:W3CDTF">2013-04-10T01:06:34Z</dcterms:modified>
</cp:coreProperties>
</file>