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105" windowWidth="15315" windowHeight="12240" activeTab="11"/>
  </bookViews>
  <sheets>
    <sheet name="Зел 2" sheetId="39" r:id="rId1"/>
    <sheet name="Зел 3" sheetId="80" r:id="rId2"/>
    <sheet name="Зел 5" sheetId="49" r:id="rId3"/>
    <sheet name="Зел 9" sheetId="50" r:id="rId4"/>
    <sheet name="Зел 11" sheetId="81" r:id="rId5"/>
    <sheet name="Зел 12" sheetId="52" r:id="rId6"/>
    <sheet name="Зел 13" sheetId="53" r:id="rId7"/>
    <sheet name="Зел 15" sheetId="75" r:id="rId8"/>
    <sheet name="Зел 16" sheetId="78" r:id="rId9"/>
    <sheet name="Зел 18" sheetId="82" r:id="rId10"/>
    <sheet name="Зел 23" sheetId="79" r:id="rId11"/>
    <sheet name="Зел 29" sheetId="83" r:id="rId12"/>
  </sheets>
  <calcPr calcId="114210" refMode="R1C1"/>
</workbook>
</file>

<file path=xl/calcChain.xml><?xml version="1.0" encoding="utf-8"?>
<calcChain xmlns="http://schemas.openxmlformats.org/spreadsheetml/2006/main">
  <c r="E10" i="82"/>
  <c r="D10"/>
  <c r="F10"/>
  <c r="E13"/>
  <c r="D13"/>
  <c r="F13"/>
  <c r="F26"/>
  <c r="F27"/>
  <c r="F24" i="53"/>
  <c r="F26" i="52"/>
  <c r="D22"/>
  <c r="E22"/>
  <c r="E21"/>
  <c r="E20"/>
  <c r="E18"/>
  <c r="E17"/>
  <c r="E16"/>
  <c r="E15"/>
  <c r="E14"/>
  <c r="E11"/>
  <c r="D23"/>
  <c r="E23"/>
  <c r="D15" i="50"/>
  <c r="E15"/>
  <c r="D14"/>
  <c r="E14"/>
  <c r="D16"/>
  <c r="E16"/>
  <c r="D11"/>
  <c r="E11"/>
  <c r="E17"/>
  <c r="D18"/>
  <c r="E18"/>
  <c r="D20"/>
  <c r="E20"/>
  <c r="F21"/>
  <c r="D21"/>
  <c r="E21"/>
  <c r="D22"/>
  <c r="E22"/>
  <c r="D23"/>
  <c r="E23"/>
  <c r="D24"/>
  <c r="E24"/>
  <c r="E25"/>
  <c r="F25"/>
  <c r="F26"/>
  <c r="D17"/>
  <c r="F26" i="49"/>
  <c r="F29" i="80"/>
  <c r="F27" i="39"/>
  <c r="E16"/>
  <c r="D15" i="80"/>
  <c r="E15"/>
  <c r="E12"/>
  <c r="F26" i="81"/>
  <c r="F29"/>
  <c r="F30"/>
  <c r="E10" i="53"/>
  <c r="D10"/>
  <c r="F10"/>
  <c r="E13"/>
  <c r="D13"/>
  <c r="F27"/>
  <c r="F28"/>
  <c r="F28" i="83"/>
  <c r="F32"/>
  <c r="F29" i="75"/>
  <c r="F30"/>
  <c r="F26" i="39"/>
  <c r="E11" i="49"/>
  <c r="D11"/>
  <c r="F11"/>
  <c r="E14"/>
  <c r="D14"/>
  <c r="F14"/>
  <c r="F21"/>
  <c r="F25"/>
  <c r="D11" i="52"/>
  <c r="D14"/>
  <c r="F21"/>
  <c r="F25"/>
  <c r="F28" i="78"/>
  <c r="F32"/>
  <c r="E12" i="79"/>
  <c r="D12"/>
  <c r="F12"/>
  <c r="E15"/>
  <c r="D15"/>
  <c r="F15"/>
  <c r="F28"/>
  <c r="F32"/>
  <c r="F11" i="78"/>
  <c r="E12" i="83"/>
  <c r="D12"/>
  <c r="F12"/>
  <c r="E15"/>
  <c r="D15"/>
  <c r="F15"/>
  <c r="D31"/>
  <c r="D30"/>
  <c r="E30"/>
  <c r="D28"/>
  <c r="D27"/>
  <c r="E27"/>
  <c r="D26"/>
  <c r="E26"/>
  <c r="D25"/>
  <c r="E25"/>
  <c r="D24"/>
  <c r="E24"/>
  <c r="D23"/>
  <c r="E23"/>
  <c r="D22"/>
  <c r="E22"/>
  <c r="D20"/>
  <c r="E20"/>
  <c r="D19"/>
  <c r="E19"/>
  <c r="E18"/>
  <c r="D18"/>
  <c r="D17"/>
  <c r="E17"/>
  <c r="D16"/>
  <c r="E16"/>
  <c r="E28"/>
  <c r="E31"/>
  <c r="D30" i="82"/>
  <c r="E30"/>
  <c r="D25"/>
  <c r="E25"/>
  <c r="D24"/>
  <c r="E24"/>
  <c r="D23"/>
  <c r="E23"/>
  <c r="D22"/>
  <c r="E22"/>
  <c r="D21"/>
  <c r="E21"/>
  <c r="D20"/>
  <c r="E20"/>
  <c r="D18"/>
  <c r="E18"/>
  <c r="D17"/>
  <c r="E17"/>
  <c r="E16"/>
  <c r="D16"/>
  <c r="D15"/>
  <c r="E15"/>
  <c r="D14"/>
  <c r="E14"/>
  <c r="E26"/>
  <c r="E28" i="80"/>
  <c r="E28" i="81"/>
  <c r="D29"/>
  <c r="D26"/>
  <c r="D25"/>
  <c r="E25"/>
  <c r="D24"/>
  <c r="E24"/>
  <c r="D23"/>
  <c r="E23"/>
  <c r="D22"/>
  <c r="E22"/>
  <c r="D21"/>
  <c r="E21"/>
  <c r="D19"/>
  <c r="E19"/>
  <c r="D18"/>
  <c r="E18"/>
  <c r="D17"/>
  <c r="E17"/>
  <c r="D16"/>
  <c r="E16"/>
  <c r="D15"/>
  <c r="E15"/>
  <c r="D12"/>
  <c r="E12"/>
  <c r="F26" i="80"/>
  <c r="D25"/>
  <c r="E25"/>
  <c r="D24"/>
  <c r="E24"/>
  <c r="D23"/>
  <c r="E23"/>
  <c r="E22"/>
  <c r="D22"/>
  <c r="D21"/>
  <c r="E21"/>
  <c r="D19"/>
  <c r="E19"/>
  <c r="E18"/>
  <c r="D18"/>
  <c r="D17"/>
  <c r="E17"/>
  <c r="D16"/>
  <c r="E16"/>
  <c r="E26"/>
  <c r="D12"/>
  <c r="D28" i="79"/>
  <c r="E18"/>
  <c r="D16"/>
  <c r="E16"/>
  <c r="D17"/>
  <c r="E17"/>
  <c r="D18"/>
  <c r="D19"/>
  <c r="E19"/>
  <c r="D20"/>
  <c r="E20"/>
  <c r="D22"/>
  <c r="E22"/>
  <c r="D23"/>
  <c r="E23"/>
  <c r="D24"/>
  <c r="E24"/>
  <c r="D25"/>
  <c r="E25"/>
  <c r="D26"/>
  <c r="E26"/>
  <c r="D27"/>
  <c r="E27"/>
  <c r="E28"/>
  <c r="D30"/>
  <c r="E30"/>
  <c r="E31"/>
  <c r="D31"/>
  <c r="F31"/>
  <c r="E22" i="39"/>
  <c r="E12"/>
  <c r="D15"/>
  <c r="E15"/>
  <c r="D16"/>
  <c r="D17"/>
  <c r="E17"/>
  <c r="E18"/>
  <c r="D19"/>
  <c r="E19"/>
  <c r="D21"/>
  <c r="E21"/>
  <c r="D23"/>
  <c r="E23"/>
  <c r="D24"/>
  <c r="E24"/>
  <c r="D25"/>
  <c r="E25"/>
  <c r="E26"/>
  <c r="E33" i="75"/>
  <c r="E12"/>
  <c r="E15"/>
  <c r="D16"/>
  <c r="E16"/>
  <c r="D17"/>
  <c r="E17"/>
  <c r="E18"/>
  <c r="D19"/>
  <c r="E19"/>
  <c r="D20"/>
  <c r="E20"/>
  <c r="D22"/>
  <c r="E22"/>
  <c r="E23"/>
  <c r="D24"/>
  <c r="E24"/>
  <c r="D25"/>
  <c r="E25"/>
  <c r="E26"/>
  <c r="D27"/>
  <c r="E27"/>
  <c r="D28"/>
  <c r="E28"/>
  <c r="E29"/>
  <c r="E25" i="78"/>
  <c r="D26"/>
  <c r="E26"/>
  <c r="E17"/>
  <c r="E17" i="49"/>
  <c r="D15"/>
  <c r="E15"/>
  <c r="D16"/>
  <c r="E16"/>
  <c r="D18"/>
  <c r="E18"/>
  <c r="D20"/>
  <c r="E20"/>
  <c r="D21"/>
  <c r="E21"/>
  <c r="D22"/>
  <c r="E22"/>
  <c r="D23"/>
  <c r="E23"/>
  <c r="D24"/>
  <c r="E24"/>
  <c r="D15" i="52"/>
  <c r="D16"/>
  <c r="D18"/>
  <c r="D20"/>
  <c r="D21"/>
  <c r="D24"/>
  <c r="E24"/>
  <c r="D17"/>
  <c r="D14" i="53"/>
  <c r="E14"/>
  <c r="D15"/>
  <c r="E15"/>
  <c r="E16"/>
  <c r="D17"/>
  <c r="E17"/>
  <c r="D19"/>
  <c r="E19"/>
  <c r="D20"/>
  <c r="E20"/>
  <c r="D21"/>
  <c r="E21"/>
  <c r="D22"/>
  <c r="E22"/>
  <c r="D23"/>
  <c r="E23"/>
  <c r="E24"/>
  <c r="E26"/>
  <c r="E27"/>
  <c r="E30" i="78"/>
  <c r="E11"/>
  <c r="E14"/>
  <c r="D11"/>
  <c r="D14"/>
  <c r="D15"/>
  <c r="E15"/>
  <c r="D16"/>
  <c r="E16"/>
  <c r="D17"/>
  <c r="D18"/>
  <c r="E18"/>
  <c r="D19"/>
  <c r="E19"/>
  <c r="D21"/>
  <c r="E21"/>
  <c r="D22"/>
  <c r="E22"/>
  <c r="D23"/>
  <c r="E23"/>
  <c r="D24"/>
  <c r="E24"/>
  <c r="D25"/>
  <c r="D27"/>
  <c r="E27"/>
  <c r="D31"/>
  <c r="D26" i="75"/>
  <c r="D12"/>
  <c r="D15"/>
  <c r="D18"/>
  <c r="D23"/>
  <c r="D27" i="53"/>
  <c r="D16"/>
  <c r="D17" i="49"/>
  <c r="D12" i="39"/>
  <c r="D18"/>
  <c r="D22"/>
  <c r="E26" i="81"/>
  <c r="E29"/>
  <c r="E28" i="78"/>
  <c r="E31"/>
  <c r="E25" i="52"/>
  <c r="E25" i="49"/>
  <c r="F31" i="83"/>
  <c r="F31" i="78"/>
</calcChain>
</file>

<file path=xl/sharedStrings.xml><?xml version="1.0" encoding="utf-8"?>
<sst xmlns="http://schemas.openxmlformats.org/spreadsheetml/2006/main" count="654" uniqueCount="76">
  <si>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</si>
  <si>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</si>
  <si>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</si>
  <si>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</si>
  <si>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</si>
  <si>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</si>
  <si>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</si>
  <si>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</si>
  <si>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 xml:space="preserve">Вывоз  твердых бытовых отходов 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</si>
  <si>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</si>
  <si>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</si>
  <si>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</si>
  <si>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</si>
  <si>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</si>
  <si>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</si>
  <si>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</si>
  <si>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</si>
  <si>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</si>
  <si>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</si>
  <si>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</si>
  <si>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>м-н Зеленый,15</t>
  </si>
  <si>
    <t xml:space="preserve"> </t>
  </si>
  <si>
    <t>№ п/п</t>
  </si>
  <si>
    <t>м-н Зеленый,2</t>
  </si>
  <si>
    <t>м-н Зеленый,18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</si>
  <si>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</si>
  <si>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</si>
  <si>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</si>
  <si>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</si>
  <si>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</si>
  <si>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</si>
  <si>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</si>
  <si>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</si>
  <si>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</si>
  <si>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</si>
  <si>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</si>
  <si>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</si>
  <si>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</si>
  <si>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м-н Зеленый,3</t>
  </si>
  <si>
    <t>м-н Зеленый,5</t>
  </si>
  <si>
    <t>м-н Зеленый,9</t>
  </si>
  <si>
    <t>м-н Зеленый,11</t>
  </si>
  <si>
    <t>м-н Зеленый,12</t>
  </si>
  <si>
    <t>м-н Зеленый,13</t>
  </si>
  <si>
    <t>Мытье окон, дверей,панелей, протирка поверхностей п/ящиков, перил, светильников, дверей</t>
  </si>
  <si>
    <t>м-н Зеленый,23</t>
  </si>
  <si>
    <t>м-н Зеленый,29</t>
  </si>
  <si>
    <t>Экспертиза лифтов</t>
  </si>
  <si>
    <t>Заключение СЦЭ</t>
  </si>
  <si>
    <t>м-н Зеленый,16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</si>
  <si>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</si>
  <si>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</si>
  <si>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</si>
  <si>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</si>
  <si>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Плата за работы и услуги по управлению многокв.домом</t>
  </si>
  <si>
    <t>Обслуживание лифтов</t>
  </si>
  <si>
    <t>Всего  расходов по содержанию и ремонту жилья</t>
  </si>
  <si>
    <t>Периодичность работ</t>
  </si>
  <si>
    <t>Плата за работы и услуги по управлению многокв. домом</t>
  </si>
  <si>
    <t>Составление энергетического паспорта многоквартирного дома с затратами на налоги</t>
  </si>
  <si>
    <t>Ежеме-сячная плата, руб.</t>
  </si>
  <si>
    <t>Итого  расходов по содержанию и ремонту жилья</t>
  </si>
  <si>
    <t xml:space="preserve">Вывоз  твердых бытовых отходов* </t>
  </si>
  <si>
    <t>Периодич-ность работ</t>
  </si>
  <si>
    <t>Вывоз  твердых бытовых отходов*</t>
  </si>
  <si>
    <t>Приложение № 3</t>
  </si>
  <si>
    <t>в том числе содержание жилья</t>
  </si>
  <si>
    <t>в том числе ремонт жилья</t>
  </si>
  <si>
    <t>Электроэнергия мест общего пользования</t>
  </si>
  <si>
    <t>Примечание: смета находятся в стадии рассмотрения собственниками многоквартирного дома</t>
  </si>
  <si>
    <t>(уточненная)</t>
  </si>
  <si>
    <t>постоянно, в соответствии с требованиями, установлен-ными законодатель-ством Российской     Федерации</t>
  </si>
  <si>
    <t xml:space="preserve"> на содержание и ремонт общего имущества многоквартирного дома   на 2014 год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</si>
  <si>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</si>
  <si>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>ФЗ № 261-ФЗ, ПП 1468</t>
  </si>
  <si>
    <t>ПП № 1468 от 28.12.2012, ФЗ 261</t>
  </si>
</sst>
</file>

<file path=xl/styles.xml><?xml version="1.0" encoding="utf-8"?>
<styleSheet xmlns="http://schemas.openxmlformats.org/spreadsheetml/2006/main">
  <numFmts count="1">
    <numFmt numFmtId="165" formatCode="#,##0.0"/>
  </numFmts>
  <fonts count="3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26">
    <xf numFmtId="0" fontId="0" fillId="0" borderId="0" xfId="0"/>
    <xf numFmtId="0" fontId="23" fillId="0" borderId="0" xfId="36" applyFont="1" applyFill="1" applyBorder="1" applyAlignment="1">
      <alignment horizontal="center" vertical="center" wrapText="1"/>
    </xf>
    <xf numFmtId="0" fontId="23" fillId="0" borderId="0" xfId="36" applyFont="1" applyFill="1" applyBorder="1" applyAlignment="1">
      <alignment wrapText="1"/>
    </xf>
    <xf numFmtId="0" fontId="24" fillId="0" borderId="0" xfId="36" applyFont="1" applyFill="1" applyBorder="1"/>
    <xf numFmtId="2" fontId="24" fillId="0" borderId="0" xfId="36" applyNumberFormat="1" applyFont="1" applyFill="1" applyBorder="1" applyAlignment="1">
      <alignment wrapText="1"/>
    </xf>
    <xf numFmtId="0" fontId="25" fillId="0" borderId="0" xfId="36" applyFont="1" applyFill="1" applyBorder="1" applyAlignment="1">
      <alignment wrapText="1"/>
    </xf>
    <xf numFmtId="0" fontId="24" fillId="0" borderId="0" xfId="36" applyFont="1" applyFill="1" applyBorder="1" applyAlignment="1">
      <alignment wrapText="1"/>
    </xf>
    <xf numFmtId="0" fontId="26" fillId="0" borderId="0" xfId="36" applyFont="1" applyFill="1" applyBorder="1" applyAlignment="1">
      <alignment wrapText="1"/>
    </xf>
    <xf numFmtId="2" fontId="24" fillId="0" borderId="0" xfId="36" applyNumberFormat="1" applyFont="1" applyFill="1" applyBorder="1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3" fillId="24" borderId="0" xfId="36" applyFont="1" applyFill="1" applyBorder="1" applyAlignment="1">
      <alignment wrapText="1"/>
    </xf>
    <xf numFmtId="0" fontId="23" fillId="25" borderId="1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26" borderId="11" xfId="36" applyFont="1" applyFill="1" applyBorder="1" applyAlignment="1">
      <alignment horizontal="center" vertical="center" wrapText="1"/>
    </xf>
    <xf numFmtId="0" fontId="24" fillId="0" borderId="11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/>
    </xf>
    <xf numFmtId="0" fontId="24" fillId="0" borderId="10" xfId="0" applyFont="1" applyBorder="1" applyAlignment="1">
      <alignment vertical="top" wrapText="1"/>
    </xf>
    <xf numFmtId="2" fontId="24" fillId="0" borderId="10" xfId="0" applyNumberFormat="1" applyFont="1" applyBorder="1" applyAlignment="1">
      <alignment vertical="top" wrapText="1"/>
    </xf>
    <xf numFmtId="4" fontId="24" fillId="0" borderId="10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1" fontId="24" fillId="0" borderId="10" xfId="36" applyNumberFormat="1" applyFont="1" applyFill="1" applyBorder="1" applyAlignment="1">
      <alignment horizontal="center" vertical="center"/>
    </xf>
    <xf numFmtId="4" fontId="24" fillId="0" borderId="13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0" fontId="24" fillId="0" borderId="10" xfId="36" applyFont="1" applyFill="1" applyBorder="1" applyAlignment="1">
      <alignment horizontal="left" vertical="top" wrapText="1"/>
    </xf>
    <xf numFmtId="4" fontId="24" fillId="0" borderId="10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vertical="center" wrapText="1"/>
    </xf>
    <xf numFmtId="4" fontId="28" fillId="0" borderId="1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/>
    </xf>
    <xf numFmtId="0" fontId="24" fillId="0" borderId="0" xfId="36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vertical="top" wrapText="1"/>
    </xf>
    <xf numFmtId="4" fontId="24" fillId="0" borderId="0" xfId="36" applyNumberFormat="1" applyFont="1" applyFill="1" applyBorder="1" applyAlignment="1">
      <alignment horizontal="right" vertical="center"/>
    </xf>
    <xf numFmtId="4" fontId="24" fillId="0" borderId="10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4" fontId="29" fillId="0" borderId="11" xfId="0" applyNumberFormat="1" applyFont="1" applyBorder="1" applyAlignment="1">
      <alignment vertical="top"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0" fillId="0" borderId="11" xfId="0" applyBorder="1" applyAlignment="1"/>
    <xf numFmtId="0" fontId="24" fillId="0" borderId="17" xfId="0" applyFont="1" applyBorder="1" applyAlignment="1">
      <alignment vertical="top" wrapText="1"/>
    </xf>
    <xf numFmtId="0" fontId="23" fillId="25" borderId="11" xfId="36" applyFont="1" applyFill="1" applyBorder="1" applyAlignment="1">
      <alignment horizontal="center" vertical="center" wrapText="1"/>
    </xf>
    <xf numFmtId="1" fontId="24" fillId="0" borderId="12" xfId="36" applyNumberFormat="1" applyFont="1" applyFill="1" applyBorder="1" applyAlignment="1">
      <alignment horizontal="center" vertical="center"/>
    </xf>
    <xf numFmtId="0" fontId="24" fillId="0" borderId="11" xfId="36" applyFont="1" applyFill="1" applyBorder="1" applyAlignment="1">
      <alignment horizontal="center" vertical="center"/>
    </xf>
    <xf numFmtId="0" fontId="24" fillId="0" borderId="12" xfId="36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2" fontId="24" fillId="0" borderId="13" xfId="36" applyNumberFormat="1" applyFont="1" applyFill="1" applyBorder="1" applyAlignment="1">
      <alignment horizontal="right" vertical="center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1" xfId="0" applyNumberFormat="1" applyFont="1" applyBorder="1" applyAlignment="1">
      <alignment horizontal="right" vertical="top" wrapText="1"/>
    </xf>
    <xf numFmtId="2" fontId="24" fillId="0" borderId="16" xfId="36" applyNumberFormat="1" applyFont="1" applyFill="1" applyBorder="1" applyAlignment="1">
      <alignment horizontal="right" vertical="center"/>
    </xf>
    <xf numFmtId="2" fontId="24" fillId="0" borderId="18" xfId="0" applyNumberFormat="1" applyFont="1" applyBorder="1" applyAlignment="1">
      <alignment horizontal="right" vertical="top" wrapText="1"/>
    </xf>
    <xf numFmtId="0" fontId="30" fillId="0" borderId="0" xfId="36" applyFont="1" applyFill="1" applyBorder="1" applyAlignment="1">
      <alignment vertical="center" wrapText="1"/>
    </xf>
    <xf numFmtId="0" fontId="24" fillId="0" borderId="1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left" vertical="center"/>
    </xf>
    <xf numFmtId="0" fontId="24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25" fillId="0" borderId="0" xfId="37" applyFont="1" applyFill="1" applyBorder="1" applyAlignment="1">
      <alignment wrapText="1"/>
    </xf>
    <xf numFmtId="0" fontId="25" fillId="0" borderId="0" xfId="37" applyFont="1" applyFill="1" applyBorder="1" applyAlignment="1">
      <alignment horizontal="right" wrapText="1"/>
    </xf>
    <xf numFmtId="2" fontId="24" fillId="0" borderId="0" xfId="37" applyNumberFormat="1" applyFont="1" applyFill="1" applyBorder="1" applyAlignment="1">
      <alignment wrapText="1"/>
    </xf>
    <xf numFmtId="0" fontId="26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3" fillId="24" borderId="0" xfId="37" applyFont="1" applyFill="1" applyBorder="1" applyAlignment="1">
      <alignment wrapText="1"/>
    </xf>
    <xf numFmtId="0" fontId="23" fillId="25" borderId="11" xfId="37" applyFont="1" applyFill="1" applyBorder="1" applyAlignment="1">
      <alignment horizontal="center" vertical="center" wrapText="1"/>
    </xf>
    <xf numFmtId="0" fontId="23" fillId="25" borderId="10" xfId="37" applyFont="1" applyFill="1" applyBorder="1" applyAlignment="1">
      <alignment horizontal="center" vertical="center" wrapText="1"/>
    </xf>
    <xf numFmtId="0" fontId="24" fillId="0" borderId="10" xfId="37" applyFont="1" applyFill="1" applyBorder="1" applyAlignment="1">
      <alignment horizontal="center" vertical="center" wrapText="1"/>
    </xf>
    <xf numFmtId="0" fontId="24" fillId="26" borderId="11" xfId="37" applyFont="1" applyFill="1" applyBorder="1" applyAlignment="1">
      <alignment horizontal="center" vertical="center" wrapText="1"/>
    </xf>
    <xf numFmtId="0" fontId="24" fillId="0" borderId="11" xfId="37" applyFont="1" applyFill="1" applyBorder="1" applyAlignment="1">
      <alignment horizontal="center" vertical="center" wrapText="1"/>
    </xf>
    <xf numFmtId="0" fontId="24" fillId="0" borderId="11" xfId="37" applyFont="1" applyFill="1" applyBorder="1" applyAlignment="1">
      <alignment horizontal="center" vertical="center"/>
    </xf>
    <xf numFmtId="0" fontId="24" fillId="0" borderId="16" xfId="37" applyFont="1" applyFill="1" applyBorder="1" applyAlignment="1">
      <alignment horizontal="center" vertical="center"/>
    </xf>
    <xf numFmtId="0" fontId="24" fillId="0" borderId="12" xfId="37" applyFont="1" applyFill="1" applyBorder="1" applyAlignment="1">
      <alignment horizontal="center" vertical="center"/>
    </xf>
    <xf numFmtId="1" fontId="24" fillId="0" borderId="12" xfId="37" applyNumberFormat="1" applyFont="1" applyFill="1" applyBorder="1" applyAlignment="1">
      <alignment horizontal="center" vertical="center"/>
    </xf>
    <xf numFmtId="0" fontId="24" fillId="0" borderId="10" xfId="37" applyFont="1" applyFill="1" applyBorder="1" applyAlignment="1">
      <alignment horizontal="center" vertical="center"/>
    </xf>
    <xf numFmtId="1" fontId="24" fillId="0" borderId="10" xfId="37" applyNumberFormat="1" applyFont="1" applyFill="1" applyBorder="1" applyAlignment="1">
      <alignment horizontal="center" vertical="center"/>
    </xf>
    <xf numFmtId="2" fontId="24" fillId="0" borderId="13" xfId="37" applyNumberFormat="1" applyFont="1" applyFill="1" applyBorder="1" applyAlignment="1">
      <alignment horizontal="right" vertical="center"/>
    </xf>
    <xf numFmtId="2" fontId="24" fillId="0" borderId="16" xfId="37" applyNumberFormat="1" applyFont="1" applyFill="1" applyBorder="1" applyAlignment="1">
      <alignment horizontal="right" vertical="center"/>
    </xf>
    <xf numFmtId="0" fontId="24" fillId="0" borderId="10" xfId="37" applyFont="1" applyFill="1" applyBorder="1"/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4" fillId="0" borderId="0" xfId="38" applyFont="1" applyFill="1" applyBorder="1" applyAlignment="1">
      <alignment horizontal="center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40" applyFont="1" applyFill="1" applyBorder="1" applyAlignment="1">
      <alignment horizontal="center" vertical="center" wrapText="1"/>
    </xf>
    <xf numFmtId="0" fontId="24" fillId="0" borderId="0" xfId="38" applyFont="1" applyFill="1" applyBorder="1" applyAlignment="1">
      <alignment horizontal="center" vertical="center" wrapText="1"/>
    </xf>
    <xf numFmtId="0" fontId="24" fillId="0" borderId="0" xfId="38" applyFont="1" applyFill="1" applyBorder="1"/>
    <xf numFmtId="0" fontId="23" fillId="0" borderId="0" xfId="38" applyFont="1" applyFill="1" applyBorder="1" applyAlignment="1">
      <alignment horizontal="center" vertical="center" wrapText="1"/>
    </xf>
    <xf numFmtId="0" fontId="23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horizontal="right" wrapText="1"/>
    </xf>
    <xf numFmtId="2" fontId="24" fillId="0" borderId="0" xfId="38" applyNumberFormat="1" applyFont="1" applyFill="1" applyBorder="1" applyAlignment="1">
      <alignment wrapText="1"/>
    </xf>
    <xf numFmtId="0" fontId="26" fillId="0" borderId="0" xfId="38" applyFont="1" applyFill="1" applyBorder="1" applyAlignment="1">
      <alignment wrapText="1"/>
    </xf>
    <xf numFmtId="0" fontId="24" fillId="0" borderId="0" xfId="38" applyFont="1" applyFill="1" applyBorder="1" applyAlignment="1">
      <alignment wrapText="1"/>
    </xf>
    <xf numFmtId="2" fontId="24" fillId="0" borderId="0" xfId="38" applyNumberFormat="1" applyFont="1" applyFill="1" applyBorder="1"/>
    <xf numFmtId="0" fontId="23" fillId="24" borderId="0" xfId="38" applyFont="1" applyFill="1" applyBorder="1" applyAlignment="1">
      <alignment wrapText="1"/>
    </xf>
    <xf numFmtId="0" fontId="23" fillId="25" borderId="11" xfId="38" applyFont="1" applyFill="1" applyBorder="1" applyAlignment="1">
      <alignment horizontal="center" vertical="center" wrapText="1"/>
    </xf>
    <xf numFmtId="0" fontId="23" fillId="25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 wrapText="1"/>
    </xf>
    <xf numFmtId="0" fontId="24" fillId="26" borderId="11" xfId="38" applyFont="1" applyFill="1" applyBorder="1" applyAlignment="1">
      <alignment horizontal="center" vertical="center" wrapText="1"/>
    </xf>
    <xf numFmtId="0" fontId="24" fillId="0" borderId="11" xfId="38" applyFont="1" applyFill="1" applyBorder="1" applyAlignment="1">
      <alignment horizontal="center" vertical="center" wrapText="1"/>
    </xf>
    <xf numFmtId="0" fontId="24" fillId="0" borderId="11" xfId="38" applyFont="1" applyFill="1" applyBorder="1" applyAlignment="1">
      <alignment horizontal="center" vertical="center"/>
    </xf>
    <xf numFmtId="0" fontId="24" fillId="0" borderId="16" xfId="38" applyFont="1" applyFill="1" applyBorder="1" applyAlignment="1">
      <alignment horizontal="center" vertical="center"/>
    </xf>
    <xf numFmtId="0" fontId="24" fillId="0" borderId="12" xfId="38" applyFont="1" applyFill="1" applyBorder="1" applyAlignment="1">
      <alignment horizontal="center" vertical="center"/>
    </xf>
    <xf numFmtId="0" fontId="24" fillId="0" borderId="0" xfId="40" applyFont="1" applyFill="1" applyBorder="1" applyAlignment="1">
      <alignment wrapText="1"/>
    </xf>
    <xf numFmtId="0" fontId="24" fillId="0" borderId="10" xfId="40" applyFont="1" applyFill="1" applyBorder="1"/>
    <xf numFmtId="1" fontId="24" fillId="0" borderId="12" xfId="38" applyNumberFormat="1" applyFont="1" applyFill="1" applyBorder="1" applyAlignment="1">
      <alignment horizontal="center" vertical="center"/>
    </xf>
    <xf numFmtId="0" fontId="24" fillId="0" borderId="10" xfId="38" applyFont="1" applyFill="1" applyBorder="1" applyAlignment="1">
      <alignment horizontal="center" vertical="center"/>
    </xf>
    <xf numFmtId="1" fontId="24" fillId="0" borderId="10" xfId="38" applyNumberFormat="1" applyFont="1" applyFill="1" applyBorder="1" applyAlignment="1">
      <alignment horizontal="center" vertical="center"/>
    </xf>
    <xf numFmtId="2" fontId="24" fillId="0" borderId="13" xfId="38" applyNumberFormat="1" applyFont="1" applyFill="1" applyBorder="1" applyAlignment="1">
      <alignment horizontal="right" vertical="center"/>
    </xf>
    <xf numFmtId="2" fontId="24" fillId="0" borderId="16" xfId="38" applyNumberFormat="1" applyFont="1" applyFill="1" applyBorder="1" applyAlignment="1">
      <alignment horizontal="right" vertical="center"/>
    </xf>
    <xf numFmtId="0" fontId="24" fillId="0" borderId="12" xfId="38" applyFont="1" applyFill="1" applyBorder="1"/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4" fontId="28" fillId="0" borderId="0" xfId="0" applyNumberFormat="1" applyFont="1" applyBorder="1" applyAlignment="1">
      <alignment vertical="top" wrapText="1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4" fontId="29" fillId="0" borderId="19" xfId="0" applyNumberFormat="1" applyFont="1" applyBorder="1" applyAlignment="1">
      <alignment vertical="top" wrapText="1"/>
    </xf>
    <xf numFmtId="2" fontId="24" fillId="0" borderId="10" xfId="0" applyNumberFormat="1" applyFont="1" applyBorder="1" applyAlignment="1">
      <alignment horizontal="right" vertical="top" wrapText="1"/>
    </xf>
    <xf numFmtId="2" fontId="24" fillId="0" borderId="10" xfId="0" applyNumberFormat="1" applyFont="1" applyFill="1" applyBorder="1" applyAlignment="1">
      <alignment vertical="center" wrapText="1"/>
    </xf>
    <xf numFmtId="2" fontId="24" fillId="0" borderId="10" xfId="0" applyNumberFormat="1" applyFont="1" applyFill="1" applyBorder="1" applyAlignment="1">
      <alignment vertical="top" wrapText="1"/>
    </xf>
    <xf numFmtId="2" fontId="24" fillId="0" borderId="10" xfId="38" applyNumberFormat="1" applyFont="1" applyFill="1" applyBorder="1" applyAlignment="1">
      <alignment horizontal="right" vertical="center"/>
    </xf>
    <xf numFmtId="4" fontId="29" fillId="0" borderId="20" xfId="0" applyNumberFormat="1" applyFont="1" applyBorder="1" applyAlignment="1">
      <alignment vertical="top" wrapText="1"/>
    </xf>
    <xf numFmtId="0" fontId="24" fillId="0" borderId="16" xfId="36" applyFont="1" applyFill="1" applyBorder="1" applyAlignment="1">
      <alignment horizontal="center" vertical="center" wrapText="1"/>
    </xf>
    <xf numFmtId="0" fontId="24" fillId="0" borderId="10" xfId="38" applyFont="1" applyFill="1" applyBorder="1"/>
    <xf numFmtId="2" fontId="24" fillId="0" borderId="10" xfId="38" applyNumberFormat="1" applyFont="1" applyFill="1" applyBorder="1"/>
    <xf numFmtId="1" fontId="24" fillId="0" borderId="11" xfId="37" applyNumberFormat="1" applyFont="1" applyFill="1" applyBorder="1" applyAlignment="1">
      <alignment horizontal="center" vertical="center"/>
    </xf>
    <xf numFmtId="0" fontId="4" fillId="0" borderId="11" xfId="0" applyFont="1" applyBorder="1" applyAlignment="1"/>
    <xf numFmtId="4" fontId="28" fillId="0" borderId="21" xfId="0" applyNumberFormat="1" applyFont="1" applyBorder="1" applyAlignment="1">
      <alignment vertical="top" wrapText="1"/>
    </xf>
    <xf numFmtId="4" fontId="28" fillId="0" borderId="16" xfId="0" applyNumberFormat="1" applyFont="1" applyBorder="1" applyAlignment="1">
      <alignment vertical="center" wrapText="1"/>
    </xf>
    <xf numFmtId="2" fontId="28" fillId="0" borderId="16" xfId="37" applyNumberFormat="1" applyFont="1" applyFill="1" applyBorder="1" applyAlignment="1">
      <alignment horizontal="right" vertical="center"/>
    </xf>
    <xf numFmtId="4" fontId="24" fillId="0" borderId="18" xfId="0" applyNumberFormat="1" applyFont="1" applyBorder="1" applyAlignment="1">
      <alignment vertical="top" wrapText="1"/>
    </xf>
    <xf numFmtId="1" fontId="24" fillId="0" borderId="11" xfId="38" applyNumberFormat="1" applyFont="1" applyFill="1" applyBorder="1" applyAlignment="1">
      <alignment horizontal="center" vertical="center"/>
    </xf>
    <xf numFmtId="165" fontId="28" fillId="0" borderId="10" xfId="0" applyNumberFormat="1" applyFont="1" applyBorder="1" applyAlignment="1">
      <alignment vertical="top" wrapText="1"/>
    </xf>
    <xf numFmtId="2" fontId="24" fillId="0" borderId="12" xfId="38" applyNumberFormat="1" applyFont="1" applyFill="1" applyBorder="1"/>
    <xf numFmtId="1" fontId="24" fillId="0" borderId="11" xfId="36" applyNumberFormat="1" applyFont="1" applyFill="1" applyBorder="1" applyAlignment="1">
      <alignment horizontal="center" vertical="center"/>
    </xf>
    <xf numFmtId="0" fontId="24" fillId="0" borderId="0" xfId="39" applyFont="1" applyFill="1" applyBorder="1" applyAlignment="1">
      <alignment horizontal="center" vertical="center"/>
    </xf>
    <xf numFmtId="0" fontId="24" fillId="0" borderId="0" xfId="39" applyFont="1" applyFill="1" applyBorder="1" applyAlignment="1">
      <alignment horizontal="left" vertical="center"/>
    </xf>
    <xf numFmtId="0" fontId="24" fillId="0" borderId="0" xfId="41" applyFont="1" applyFill="1" applyBorder="1" applyAlignment="1">
      <alignment horizontal="center" vertical="center" wrapText="1"/>
    </xf>
    <xf numFmtId="0" fontId="24" fillId="0" borderId="0" xfId="39" applyFont="1" applyFill="1" applyBorder="1" applyAlignment="1">
      <alignment horizontal="center" vertical="center" wrapText="1"/>
    </xf>
    <xf numFmtId="0" fontId="24" fillId="0" borderId="0" xfId="39" applyFont="1" applyFill="1" applyBorder="1"/>
    <xf numFmtId="0" fontId="24" fillId="0" borderId="0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right" vertical="center"/>
    </xf>
    <xf numFmtId="0" fontId="24" fillId="0" borderId="0" xfId="42" applyFont="1" applyFill="1" applyBorder="1" applyAlignment="1">
      <alignment horizontal="center" vertical="center" wrapText="1"/>
    </xf>
    <xf numFmtId="0" fontId="23" fillId="0" borderId="0" xfId="39" applyFont="1" applyFill="1" applyBorder="1" applyAlignment="1">
      <alignment horizontal="center" vertical="center" wrapText="1"/>
    </xf>
    <xf numFmtId="0" fontId="25" fillId="0" borderId="0" xfId="39" applyFont="1" applyFill="1" applyBorder="1" applyAlignment="1">
      <alignment wrapText="1"/>
    </xf>
    <xf numFmtId="0" fontId="23" fillId="0" borderId="0" xfId="39" applyFont="1" applyFill="1" applyBorder="1" applyAlignment="1">
      <alignment wrapText="1"/>
    </xf>
    <xf numFmtId="0" fontId="25" fillId="0" borderId="0" xfId="39" applyFont="1" applyFill="1" applyBorder="1" applyAlignment="1">
      <alignment horizontal="right" wrapText="1"/>
    </xf>
    <xf numFmtId="2" fontId="24" fillId="0" borderId="0" xfId="39" applyNumberFormat="1" applyFont="1" applyFill="1" applyBorder="1" applyAlignment="1">
      <alignment wrapText="1"/>
    </xf>
    <xf numFmtId="0" fontId="26" fillId="0" borderId="0" xfId="39" applyFont="1" applyFill="1" applyBorder="1" applyAlignment="1">
      <alignment wrapText="1"/>
    </xf>
    <xf numFmtId="0" fontId="24" fillId="0" borderId="0" xfId="39" applyFont="1" applyFill="1" applyBorder="1" applyAlignment="1">
      <alignment wrapText="1"/>
    </xf>
    <xf numFmtId="0" fontId="23" fillId="24" borderId="0" xfId="39" applyFont="1" applyFill="1" applyBorder="1" applyAlignment="1">
      <alignment wrapText="1"/>
    </xf>
    <xf numFmtId="0" fontId="23" fillId="25" borderId="11" xfId="39" applyFont="1" applyFill="1" applyBorder="1" applyAlignment="1">
      <alignment horizontal="center" vertical="center" wrapText="1"/>
    </xf>
    <xf numFmtId="0" fontId="23" fillId="25" borderId="10" xfId="39" applyFont="1" applyFill="1" applyBorder="1" applyAlignment="1">
      <alignment horizontal="center" vertical="center" wrapText="1"/>
    </xf>
    <xf numFmtId="0" fontId="24" fillId="0" borderId="10" xfId="39" applyFont="1" applyFill="1" applyBorder="1" applyAlignment="1">
      <alignment horizontal="center" vertical="center" wrapText="1"/>
    </xf>
    <xf numFmtId="0" fontId="24" fillId="26" borderId="11" xfId="39" applyFont="1" applyFill="1" applyBorder="1" applyAlignment="1">
      <alignment horizontal="center" vertical="center" wrapText="1"/>
    </xf>
    <xf numFmtId="0" fontId="24" fillId="0" borderId="11" xfId="39" applyFont="1" applyFill="1" applyBorder="1" applyAlignment="1">
      <alignment horizontal="center" vertical="center" wrapText="1"/>
    </xf>
    <xf numFmtId="0" fontId="24" fillId="0" borderId="11" xfId="39" applyFont="1" applyFill="1" applyBorder="1" applyAlignment="1">
      <alignment horizontal="center" vertical="center"/>
    </xf>
    <xf numFmtId="0" fontId="24" fillId="0" borderId="16" xfId="39" applyFont="1" applyFill="1" applyBorder="1" applyAlignment="1">
      <alignment horizontal="center" vertical="center"/>
    </xf>
    <xf numFmtId="0" fontId="24" fillId="0" borderId="12" xfId="39" applyFont="1" applyFill="1" applyBorder="1" applyAlignment="1">
      <alignment horizontal="center" vertical="center"/>
    </xf>
    <xf numFmtId="0" fontId="24" fillId="0" borderId="0" xfId="41" applyFont="1" applyFill="1" applyBorder="1" applyAlignment="1">
      <alignment wrapText="1"/>
    </xf>
    <xf numFmtId="0" fontId="24" fillId="0" borderId="10" xfId="41" applyFont="1" applyFill="1" applyBorder="1"/>
    <xf numFmtId="1" fontId="24" fillId="0" borderId="12" xfId="39" applyNumberFormat="1" applyFont="1" applyFill="1" applyBorder="1" applyAlignment="1">
      <alignment horizontal="center" vertical="center"/>
    </xf>
    <xf numFmtId="0" fontId="24" fillId="0" borderId="10" xfId="39" applyFont="1" applyFill="1" applyBorder="1" applyAlignment="1">
      <alignment horizontal="center" vertical="center"/>
    </xf>
    <xf numFmtId="1" fontId="24" fillId="0" borderId="10" xfId="39" applyNumberFormat="1" applyFont="1" applyFill="1" applyBorder="1" applyAlignment="1">
      <alignment horizontal="center" vertical="center"/>
    </xf>
    <xf numFmtId="2" fontId="24" fillId="0" borderId="13" xfId="39" applyNumberFormat="1" applyFont="1" applyFill="1" applyBorder="1" applyAlignment="1">
      <alignment horizontal="right" vertical="center"/>
    </xf>
    <xf numFmtId="2" fontId="24" fillId="0" borderId="10" xfId="39" applyNumberFormat="1" applyFont="1" applyFill="1" applyBorder="1" applyAlignment="1">
      <alignment horizontal="right" vertical="center"/>
    </xf>
    <xf numFmtId="0" fontId="24" fillId="0" borderId="16" xfId="43" applyFont="1" applyFill="1" applyBorder="1" applyAlignment="1">
      <alignment horizontal="center" vertical="center" wrapText="1"/>
    </xf>
    <xf numFmtId="0" fontId="24" fillId="0" borderId="11" xfId="43" applyFont="1" applyFill="1" applyBorder="1" applyAlignment="1">
      <alignment horizontal="center" vertical="center" wrapText="1"/>
    </xf>
    <xf numFmtId="0" fontId="24" fillId="0" borderId="12" xfId="43" applyFont="1" applyFill="1" applyBorder="1" applyAlignment="1">
      <alignment horizontal="center" vertical="center" wrapText="1"/>
    </xf>
    <xf numFmtId="2" fontId="24" fillId="0" borderId="12" xfId="43" applyNumberFormat="1" applyFont="1" applyFill="1" applyBorder="1" applyAlignment="1">
      <alignment horizontal="center" vertical="center" wrapText="1"/>
    </xf>
    <xf numFmtId="0" fontId="24" fillId="0" borderId="12" xfId="43" applyFont="1" applyFill="1" applyBorder="1" applyAlignment="1">
      <alignment horizontal="right" vertical="center" wrapText="1"/>
    </xf>
    <xf numFmtId="0" fontId="4" fillId="0" borderId="10" xfId="0" applyFont="1" applyBorder="1" applyAlignment="1"/>
    <xf numFmtId="2" fontId="24" fillId="0" borderId="10" xfId="39" applyNumberFormat="1" applyFont="1" applyFill="1" applyBorder="1" applyAlignment="1">
      <alignment horizontal="center" vertical="center" wrapText="1"/>
    </xf>
    <xf numFmtId="2" fontId="24" fillId="0" borderId="10" xfId="39" applyNumberFormat="1" applyFont="1" applyFill="1" applyBorder="1" applyAlignment="1">
      <alignment horizontal="right" vertical="center" wrapText="1"/>
    </xf>
    <xf numFmtId="4" fontId="28" fillId="0" borderId="10" xfId="0" applyNumberFormat="1" applyFont="1" applyBorder="1" applyAlignment="1">
      <alignment vertical="center" wrapText="1"/>
    </xf>
    <xf numFmtId="2" fontId="28" fillId="0" borderId="10" xfId="39" applyNumberFormat="1" applyFont="1" applyFill="1" applyBorder="1" applyAlignment="1">
      <alignment horizontal="right" vertical="center"/>
    </xf>
    <xf numFmtId="0" fontId="0" fillId="0" borderId="10" xfId="0" applyBorder="1" applyAlignment="1"/>
    <xf numFmtId="0" fontId="24" fillId="0" borderId="10" xfId="39" applyFont="1" applyFill="1" applyBorder="1" applyAlignment="1">
      <alignment horizontal="left" vertical="center"/>
    </xf>
    <xf numFmtId="0" fontId="22" fillId="0" borderId="11" xfId="0" applyFont="1" applyBorder="1" applyAlignment="1"/>
    <xf numFmtId="4" fontId="24" fillId="0" borderId="13" xfId="0" applyNumberFormat="1" applyFont="1" applyBorder="1" applyAlignment="1">
      <alignment horizontal="left" vertical="center" wrapText="1"/>
    </xf>
    <xf numFmtId="2" fontId="24" fillId="0" borderId="11" xfId="0" applyNumberFormat="1" applyFont="1" applyBorder="1" applyAlignment="1">
      <alignment vertical="top" wrapText="1"/>
    </xf>
    <xf numFmtId="4" fontId="28" fillId="0" borderId="11" xfId="0" applyNumberFormat="1" applyFont="1" applyBorder="1" applyAlignment="1">
      <alignment vertical="top" wrapText="1"/>
    </xf>
    <xf numFmtId="2" fontId="28" fillId="0" borderId="11" xfId="0" applyNumberFormat="1" applyFont="1" applyBorder="1" applyAlignment="1">
      <alignment vertical="top" wrapText="1"/>
    </xf>
    <xf numFmtId="0" fontId="31" fillId="0" borderId="11" xfId="36" applyFont="1" applyFill="1" applyBorder="1" applyAlignment="1">
      <alignment horizontal="center" vertical="center" wrapText="1"/>
    </xf>
    <xf numFmtId="0" fontId="31" fillId="0" borderId="10" xfId="36" applyFont="1" applyFill="1" applyBorder="1" applyAlignment="1">
      <alignment horizontal="center" vertical="center" wrapText="1"/>
    </xf>
    <xf numFmtId="2" fontId="28" fillId="0" borderId="10" xfId="38" applyNumberFormat="1" applyFont="1" applyFill="1" applyBorder="1"/>
    <xf numFmtId="2" fontId="28" fillId="0" borderId="10" xfId="38" applyNumberFormat="1" applyFont="1" applyFill="1" applyBorder="1" applyAlignment="1">
      <alignment horizontal="right" vertical="center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4" fontId="24" fillId="0" borderId="10" xfId="0" applyNumberFormat="1" applyFont="1" applyFill="1" applyBorder="1" applyAlignment="1">
      <alignment vertical="center" wrapText="1"/>
    </xf>
    <xf numFmtId="0" fontId="4" fillId="0" borderId="10" xfId="0" applyFont="1" applyBorder="1" applyAlignment="1"/>
    <xf numFmtId="0" fontId="27" fillId="0" borderId="0" xfId="36" applyFont="1" applyFill="1" applyBorder="1" applyAlignment="1">
      <alignment horizontal="right" wrapText="1"/>
    </xf>
    <xf numFmtId="2" fontId="24" fillId="0" borderId="11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4" fontId="24" fillId="0" borderId="11" xfId="0" applyNumberFormat="1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25" fillId="0" borderId="0" xfId="37" applyFont="1" applyFill="1" applyBorder="1" applyAlignment="1">
      <alignment horizontal="right" wrapText="1"/>
    </xf>
    <xf numFmtId="0" fontId="27" fillId="0" borderId="0" xfId="37" applyFont="1" applyFill="1" applyBorder="1" applyAlignment="1">
      <alignment horizontal="right" wrapText="1"/>
    </xf>
    <xf numFmtId="4" fontId="24" fillId="0" borderId="12" xfId="0" applyNumberFormat="1" applyFont="1" applyFill="1" applyBorder="1" applyAlignment="1">
      <alignment vertical="center" wrapText="1"/>
    </xf>
    <xf numFmtId="0" fontId="25" fillId="0" borderId="0" xfId="38" applyFont="1" applyFill="1" applyBorder="1" applyAlignment="1">
      <alignment horizontal="right" wrapText="1"/>
    </xf>
    <xf numFmtId="0" fontId="27" fillId="0" borderId="0" xfId="38" applyFont="1" applyFill="1" applyBorder="1" applyAlignment="1">
      <alignment horizontal="right" wrapText="1"/>
    </xf>
    <xf numFmtId="0" fontId="0" fillId="0" borderId="16" xfId="0" applyBorder="1" applyAlignment="1">
      <alignment vertical="top" wrapText="1"/>
    </xf>
    <xf numFmtId="2" fontId="0" fillId="0" borderId="16" xfId="0" applyNumberFormat="1" applyBorder="1" applyAlignment="1">
      <alignment vertical="top" wrapText="1"/>
    </xf>
    <xf numFmtId="0" fontId="23" fillId="0" borderId="0" xfId="42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wrapText="1"/>
    </xf>
    <xf numFmtId="0" fontId="25" fillId="0" borderId="0" xfId="39" applyFont="1" applyFill="1" applyBorder="1" applyAlignment="1">
      <alignment horizontal="right" wrapText="1"/>
    </xf>
    <xf numFmtId="0" fontId="27" fillId="0" borderId="0" xfId="39" applyFont="1" applyFill="1" applyBorder="1" applyAlignment="1">
      <alignment horizontal="right" wrapText="1"/>
    </xf>
  </cellXfs>
  <cellStyles count="50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Обычный_Зеленый,12 -план сод, рем_Прилож. к договору на 13г. Зел.-3 вар._Прилож. к договору на 13г. Зел.-3 вар." xfId="40"/>
    <cellStyle name="Обычный_Зеленый,12 -план сод, рем_Прилож. к договору на 13г. Зел.-3 вар._Прилож. к договору на 13г. Зел.-3 вар._Сметы расходов  на 13г. Зел.-1 вар" xfId="41"/>
    <cellStyle name="Обычный_Зеленый,12 -план сод, рем_Прилож. к договору на 13г. Зел.-3 вар._Сметы расходов  на 13г. Зел.-1 вар" xfId="42"/>
    <cellStyle name="Обычный_Зеленый,12 -план сод, рем_Сметы расходов  на 13г. Зел.-1 вар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1"/>
  </sheetPr>
  <dimension ref="A1:K30"/>
  <sheetViews>
    <sheetView workbookViewId="0">
      <selection activeCell="C18" sqref="C18"/>
    </sheetView>
  </sheetViews>
  <sheetFormatPr defaultRowHeight="12.75"/>
  <cols>
    <col min="1" max="1" width="4.140625" style="36" customWidth="1"/>
    <col min="2" max="2" width="48.5703125" style="37" customWidth="1"/>
    <col min="3" max="3" width="13" style="10" customWidth="1"/>
    <col min="4" max="4" width="12.140625" style="10" hidden="1" customWidth="1"/>
    <col min="5" max="5" width="8.85546875" style="10" customWidth="1"/>
    <col min="6" max="6" width="10.42578125" style="10" customWidth="1"/>
    <col min="7" max="7" width="17.28515625" style="10" customWidth="1"/>
    <col min="8" max="8" width="10" style="3" customWidth="1"/>
    <col min="9" max="9" width="15.42578125" style="3" customWidth="1"/>
    <col min="10" max="10" width="12.42578125" style="3" customWidth="1"/>
    <col min="11" max="11" width="18.7109375" style="3" customWidth="1"/>
    <col min="12" max="12" width="9.28515625" style="3" customWidth="1"/>
    <col min="13" max="13" width="15" style="3" customWidth="1"/>
    <col min="14" max="14" width="11.7109375" style="3" customWidth="1"/>
    <col min="15" max="15" width="14.140625" style="3" customWidth="1"/>
    <col min="16" max="16384" width="9.140625" style="3"/>
  </cols>
  <sheetData>
    <row r="1" spans="1:11">
      <c r="G1" s="61" t="s">
        <v>35</v>
      </c>
    </row>
    <row r="2" spans="1:11">
      <c r="G2" s="61" t="s">
        <v>36</v>
      </c>
    </row>
    <row r="3" spans="1:11">
      <c r="A3" s="62"/>
      <c r="B3" s="121" t="s">
        <v>50</v>
      </c>
      <c r="C3" s="64"/>
      <c r="D3" s="64"/>
      <c r="E3" s="64"/>
      <c r="F3" s="64"/>
      <c r="G3" s="64"/>
    </row>
    <row r="4" spans="1:11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11" ht="12.75" customHeight="1">
      <c r="A5" s="1"/>
      <c r="C5" s="5"/>
      <c r="D5" s="2"/>
      <c r="E5" s="2"/>
      <c r="F5" s="203" t="s">
        <v>23</v>
      </c>
      <c r="G5" s="204"/>
    </row>
    <row r="6" spans="1:11" ht="12.75" customHeight="1">
      <c r="A6" s="1"/>
      <c r="C6" s="5"/>
      <c r="D6" s="2"/>
      <c r="E6" s="2"/>
      <c r="F6" s="43"/>
      <c r="G6" s="44"/>
    </row>
    <row r="7" spans="1:11" ht="12.75" customHeight="1">
      <c r="A7" s="1"/>
      <c r="B7" s="4"/>
      <c r="C7" s="7"/>
      <c r="D7" s="7"/>
      <c r="E7" s="7"/>
      <c r="F7" s="6"/>
      <c r="G7" s="6"/>
    </row>
    <row r="8" spans="1:11" ht="12.75" customHeight="1">
      <c r="A8" s="1"/>
      <c r="B8" s="4"/>
      <c r="C8" s="5"/>
      <c r="D8" s="2"/>
      <c r="E8" s="2"/>
      <c r="F8" s="6"/>
      <c r="G8" s="6"/>
    </row>
    <row r="9" spans="1:11" ht="12.75" customHeight="1">
      <c r="A9" s="1"/>
      <c r="B9" s="207" t="s">
        <v>0</v>
      </c>
      <c r="C9" s="204"/>
      <c r="D9" s="6"/>
      <c r="E9" s="4">
        <v>2652.6</v>
      </c>
      <c r="F9" s="6" t="s">
        <v>1</v>
      </c>
      <c r="G9" s="6"/>
    </row>
    <row r="10" spans="1:11" ht="12.75" customHeight="1">
      <c r="A10" s="1"/>
      <c r="B10" s="4"/>
      <c r="C10" s="2"/>
      <c r="D10" s="11" t="s">
        <v>2</v>
      </c>
      <c r="E10" s="2"/>
      <c r="F10" s="6"/>
      <c r="G10" s="6"/>
    </row>
    <row r="11" spans="1:11" ht="60" customHeight="1">
      <c r="A11" s="48" t="s">
        <v>22</v>
      </c>
      <c r="B11" s="12" t="s">
        <v>3</v>
      </c>
      <c r="C11" s="13" t="s">
        <v>57</v>
      </c>
      <c r="D11" s="14" t="s">
        <v>32</v>
      </c>
      <c r="E11" s="15" t="s">
        <v>4</v>
      </c>
      <c r="F11" s="15" t="s">
        <v>5</v>
      </c>
      <c r="G11" s="15" t="s">
        <v>19</v>
      </c>
    </row>
    <row r="12" spans="1:11" ht="25.5">
      <c r="A12" s="50">
        <v>1</v>
      </c>
      <c r="B12" s="47" t="s">
        <v>27</v>
      </c>
      <c r="C12" s="17" t="s">
        <v>28</v>
      </c>
      <c r="D12" s="41">
        <f>E9</f>
        <v>2652.6</v>
      </c>
      <c r="E12" s="208">
        <f>F12*E9</f>
        <v>3023.9639999999995</v>
      </c>
      <c r="F12" s="208">
        <v>1.1399999999999999</v>
      </c>
      <c r="G12" s="199" t="s">
        <v>73</v>
      </c>
      <c r="H12" s="38"/>
    </row>
    <row r="13" spans="1:11">
      <c r="A13" s="60"/>
      <c r="B13" s="47" t="s">
        <v>30</v>
      </c>
      <c r="C13" s="17" t="s">
        <v>29</v>
      </c>
      <c r="D13" s="41"/>
      <c r="E13" s="209"/>
      <c r="F13" s="209"/>
      <c r="G13" s="200"/>
      <c r="H13" s="38"/>
    </row>
    <row r="14" spans="1:11" ht="25.5">
      <c r="A14" s="51"/>
      <c r="B14" s="72" t="s">
        <v>44</v>
      </c>
      <c r="C14" s="3" t="s">
        <v>12</v>
      </c>
      <c r="D14" s="41"/>
      <c r="E14" s="210"/>
      <c r="F14" s="211"/>
      <c r="G14" s="200"/>
      <c r="H14" s="38"/>
    </row>
    <row r="15" spans="1:11" ht="20.25" customHeight="1">
      <c r="A15" s="49">
        <v>2</v>
      </c>
      <c r="B15" s="19" t="s">
        <v>6</v>
      </c>
      <c r="C15" s="17" t="s">
        <v>37</v>
      </c>
      <c r="D15" s="20">
        <f>E9</f>
        <v>2652.6</v>
      </c>
      <c r="E15" s="21">
        <f>F15*D15</f>
        <v>3395.328</v>
      </c>
      <c r="F15" s="45">
        <v>1.28</v>
      </c>
      <c r="G15" s="201"/>
      <c r="K15" s="8"/>
    </row>
    <row r="16" spans="1:11">
      <c r="A16" s="16">
        <v>3</v>
      </c>
      <c r="B16" s="19" t="s">
        <v>33</v>
      </c>
      <c r="C16" s="20" t="s">
        <v>9</v>
      </c>
      <c r="D16" s="20">
        <f>E9</f>
        <v>2652.6</v>
      </c>
      <c r="E16" s="20">
        <f>F16*D16</f>
        <v>5782.6680000000006</v>
      </c>
      <c r="F16" s="41">
        <v>2.1800000000000002</v>
      </c>
      <c r="G16" s="201"/>
    </row>
    <row r="17" spans="1:8">
      <c r="A17" s="22">
        <v>4</v>
      </c>
      <c r="B17" s="23" t="s">
        <v>10</v>
      </c>
      <c r="C17" s="20" t="s">
        <v>11</v>
      </c>
      <c r="D17" s="20">
        <f>E9</f>
        <v>2652.6</v>
      </c>
      <c r="E17" s="20">
        <f>F17*D17</f>
        <v>1591.56</v>
      </c>
      <c r="F17" s="41">
        <v>0.6</v>
      </c>
      <c r="G17" s="201"/>
    </row>
    <row r="18" spans="1:8" ht="192.75" customHeight="1">
      <c r="A18" s="16">
        <v>5</v>
      </c>
      <c r="B18" s="25" t="s">
        <v>34</v>
      </c>
      <c r="C18" s="188" t="s">
        <v>71</v>
      </c>
      <c r="D18" s="26">
        <f>E9</f>
        <v>2652.6</v>
      </c>
      <c r="E18" s="26">
        <f>F18*E9</f>
        <v>6870.2339999999995</v>
      </c>
      <c r="F18" s="53">
        <v>2.59</v>
      </c>
      <c r="G18" s="201"/>
      <c r="H18" s="59"/>
    </row>
    <row r="19" spans="1:8" ht="15" customHeight="1">
      <c r="A19" s="16">
        <v>6</v>
      </c>
      <c r="B19" s="20" t="s">
        <v>14</v>
      </c>
      <c r="C19" s="28" t="s">
        <v>7</v>
      </c>
      <c r="D19" s="20">
        <f>E9</f>
        <v>2652.6</v>
      </c>
      <c r="E19" s="40">
        <f>F19*D19</f>
        <v>742.72800000000007</v>
      </c>
      <c r="F19" s="55">
        <v>0.28000000000000003</v>
      </c>
      <c r="G19" s="202"/>
    </row>
    <row r="20" spans="1:8" ht="14.25" hidden="1" customHeight="1">
      <c r="A20" s="22"/>
      <c r="C20" s="24"/>
      <c r="D20" s="9"/>
      <c r="E20" s="31"/>
      <c r="F20" s="56"/>
      <c r="G20" s="205" t="s">
        <v>31</v>
      </c>
    </row>
    <row r="21" spans="1:8" ht="40.5" customHeight="1">
      <c r="A21" s="16">
        <v>7</v>
      </c>
      <c r="B21" s="20" t="s">
        <v>16</v>
      </c>
      <c r="C21" s="26" t="s">
        <v>7</v>
      </c>
      <c r="D21" s="26">
        <f>E9</f>
        <v>2652.6</v>
      </c>
      <c r="E21" s="26">
        <f>F21*D21</f>
        <v>0</v>
      </c>
      <c r="F21" s="127">
        <v>0</v>
      </c>
      <c r="G21" s="206"/>
    </row>
    <row r="22" spans="1:8" ht="40.5" customHeight="1">
      <c r="A22" s="16">
        <v>8</v>
      </c>
      <c r="B22" s="20" t="s">
        <v>51</v>
      </c>
      <c r="C22" s="20" t="s">
        <v>7</v>
      </c>
      <c r="D22" s="20">
        <f>E9</f>
        <v>2652.6</v>
      </c>
      <c r="E22" s="20">
        <f>F22*E9</f>
        <v>0</v>
      </c>
      <c r="F22" s="128">
        <v>0</v>
      </c>
      <c r="G22" s="206"/>
    </row>
    <row r="23" spans="1:8" ht="27.75" hidden="1" customHeight="1">
      <c r="A23" s="22">
        <v>16</v>
      </c>
      <c r="B23" s="32" t="s">
        <v>17</v>
      </c>
      <c r="C23" s="32" t="s">
        <v>7</v>
      </c>
      <c r="D23" s="9">
        <f>E9</f>
        <v>2652.6</v>
      </c>
      <c r="E23" s="33">
        <f>F23*D23</f>
        <v>0</v>
      </c>
      <c r="F23" s="57">
        <v>0</v>
      </c>
      <c r="G23" s="206"/>
      <c r="H23" s="39"/>
    </row>
    <row r="24" spans="1:8" ht="27.75" customHeight="1">
      <c r="A24" s="143">
        <v>9</v>
      </c>
      <c r="B24" s="27" t="s">
        <v>13</v>
      </c>
      <c r="C24" s="28" t="s">
        <v>7</v>
      </c>
      <c r="D24" s="29">
        <f>E9</f>
        <v>2652.6</v>
      </c>
      <c r="E24" s="30">
        <f>F24*D24</f>
        <v>9496.3079999999991</v>
      </c>
      <c r="F24" s="54">
        <v>3.58</v>
      </c>
      <c r="G24" s="135"/>
      <c r="H24" s="39"/>
    </row>
    <row r="25" spans="1:8" ht="27.75" customHeight="1">
      <c r="A25" s="143">
        <v>10</v>
      </c>
      <c r="B25" s="20" t="s">
        <v>18</v>
      </c>
      <c r="C25" s="28" t="s">
        <v>7</v>
      </c>
      <c r="D25" s="20">
        <f>E9</f>
        <v>2652.6</v>
      </c>
      <c r="E25" s="20">
        <f>F25*D25</f>
        <v>4217.634</v>
      </c>
      <c r="F25" s="18">
        <v>1.59</v>
      </c>
      <c r="G25" s="135"/>
      <c r="H25" s="39"/>
    </row>
    <row r="26" spans="1:8" ht="22.5" customHeight="1">
      <c r="A26" s="143">
        <v>11</v>
      </c>
      <c r="B26" s="34" t="s">
        <v>61</v>
      </c>
      <c r="C26" s="139"/>
      <c r="D26" s="9"/>
      <c r="E26" s="190">
        <f>SUM(E12:E25)</f>
        <v>35120.423999999992</v>
      </c>
      <c r="F26" s="191">
        <f>SUM(F12:F25)</f>
        <v>13.239999999999998</v>
      </c>
      <c r="G26" s="135"/>
      <c r="H26" s="39"/>
    </row>
    <row r="27" spans="1:8" ht="15" customHeight="1">
      <c r="A27" s="171"/>
      <c r="B27" s="186" t="s">
        <v>66</v>
      </c>
      <c r="C27" s="162"/>
      <c r="D27" s="162"/>
      <c r="E27" s="162"/>
      <c r="F27" s="182">
        <f>F26-F28</f>
        <v>9.1699999999999982</v>
      </c>
      <c r="G27" s="181"/>
    </row>
    <row r="28" spans="1:8">
      <c r="A28" s="171"/>
      <c r="B28" s="186" t="s">
        <v>67</v>
      </c>
      <c r="C28" s="162"/>
      <c r="D28" s="162"/>
      <c r="E28" s="162"/>
      <c r="F28" s="182">
        <v>4.07</v>
      </c>
      <c r="G28" s="162"/>
    </row>
    <row r="29" spans="1:8">
      <c r="G29" s="10" t="s">
        <v>21</v>
      </c>
    </row>
    <row r="30" spans="1:8">
      <c r="B30" s="91"/>
      <c r="C30" s="93"/>
      <c r="D30" s="93"/>
      <c r="E30" s="93"/>
      <c r="F30" s="93"/>
    </row>
  </sheetData>
  <mergeCells count="7">
    <mergeCell ref="A4:G4"/>
    <mergeCell ref="G12:G19"/>
    <mergeCell ref="F5:G5"/>
    <mergeCell ref="G20:G23"/>
    <mergeCell ref="B9:C9"/>
    <mergeCell ref="E12:E14"/>
    <mergeCell ref="F12:F14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1"/>
  </sheetPr>
  <dimension ref="A1:G31"/>
  <sheetViews>
    <sheetView workbookViewId="0">
      <selection activeCell="I20" sqref="I20"/>
    </sheetView>
  </sheetViews>
  <sheetFormatPr defaultRowHeight="12.75"/>
  <cols>
    <col min="1" max="1" width="4.140625" style="90" customWidth="1"/>
    <col min="2" max="2" width="48.28515625" style="91" customWidth="1"/>
    <col min="3" max="3" width="13.5703125" style="93" customWidth="1"/>
    <col min="4" max="4" width="12.140625" style="93" hidden="1" customWidth="1"/>
    <col min="5" max="5" width="8.85546875" style="93" customWidth="1"/>
    <col min="6" max="6" width="9.5703125" style="93" customWidth="1"/>
    <col min="7" max="7" width="17.5703125" style="93" customWidth="1"/>
    <col min="8" max="8" width="15" style="94" customWidth="1"/>
    <col min="9" max="9" width="11.7109375" style="94" customWidth="1"/>
    <col min="10" max="10" width="14.140625" style="94" customWidth="1"/>
    <col min="11" max="16384" width="9.140625" style="94"/>
  </cols>
  <sheetData>
    <row r="1" spans="1:7">
      <c r="C1" s="92"/>
      <c r="D1" s="92"/>
      <c r="E1" s="92"/>
      <c r="F1" s="92"/>
      <c r="G1" s="61" t="s">
        <v>35</v>
      </c>
    </row>
    <row r="2" spans="1:7">
      <c r="C2" s="92"/>
      <c r="D2" s="92"/>
      <c r="E2" s="92"/>
      <c r="F2" s="92"/>
      <c r="G2" s="61" t="s">
        <v>36</v>
      </c>
    </row>
    <row r="3" spans="1:7">
      <c r="A3" s="62"/>
      <c r="B3" s="121" t="s">
        <v>50</v>
      </c>
      <c r="C3" s="64"/>
      <c r="D3" s="64"/>
      <c r="E3" s="64"/>
      <c r="F3" s="64"/>
      <c r="G3" s="64"/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95"/>
      <c r="C5" s="97"/>
      <c r="D5" s="96"/>
      <c r="E5" s="96"/>
      <c r="F5" s="218" t="s">
        <v>24</v>
      </c>
      <c r="G5" s="204"/>
    </row>
    <row r="6" spans="1:7" ht="12.75" customHeight="1">
      <c r="A6" s="95"/>
      <c r="B6" s="99"/>
      <c r="C6" s="97"/>
      <c r="D6" s="96"/>
      <c r="E6" s="96"/>
      <c r="F6" s="101"/>
      <c r="G6" s="101"/>
    </row>
    <row r="7" spans="1:7" ht="12.75" customHeight="1">
      <c r="A7" s="95"/>
      <c r="B7" s="219" t="s">
        <v>0</v>
      </c>
      <c r="C7" s="204"/>
      <c r="D7" s="101"/>
      <c r="E7" s="99">
        <v>4134</v>
      </c>
      <c r="F7" s="101" t="s">
        <v>1</v>
      </c>
      <c r="G7" s="101"/>
    </row>
    <row r="8" spans="1:7" ht="12.75" customHeight="1">
      <c r="A8" s="95"/>
      <c r="B8" s="99"/>
      <c r="C8" s="96"/>
      <c r="D8" s="103" t="s">
        <v>2</v>
      </c>
      <c r="E8" s="96"/>
      <c r="F8" s="101"/>
      <c r="G8" s="101"/>
    </row>
    <row r="9" spans="1:7" ht="63" customHeight="1">
      <c r="A9" s="104" t="s">
        <v>22</v>
      </c>
      <c r="B9" s="105" t="s">
        <v>3</v>
      </c>
      <c r="C9" s="106" t="s">
        <v>57</v>
      </c>
      <c r="D9" s="107" t="s">
        <v>32</v>
      </c>
      <c r="E9" s="108" t="s">
        <v>4</v>
      </c>
      <c r="F9" s="108" t="s">
        <v>5</v>
      </c>
      <c r="G9" s="108" t="s">
        <v>19</v>
      </c>
    </row>
    <row r="10" spans="1:7" ht="12.75" customHeight="1">
      <c r="A10" s="109">
        <v>1</v>
      </c>
      <c r="B10" s="47" t="s">
        <v>27</v>
      </c>
      <c r="C10" s="17" t="s">
        <v>28</v>
      </c>
      <c r="D10" s="41">
        <f>E7</f>
        <v>4134</v>
      </c>
      <c r="E10" s="208">
        <f>3047.03*1.08*1.2*1.1*1.06</f>
        <v>4604.4767260800008</v>
      </c>
      <c r="F10" s="208">
        <f>E10/D10</f>
        <v>1.1138066584615387</v>
      </c>
      <c r="G10" s="199" t="s">
        <v>73</v>
      </c>
    </row>
    <row r="11" spans="1:7">
      <c r="A11" s="110"/>
      <c r="B11" s="47" t="s">
        <v>30</v>
      </c>
      <c r="C11" s="17" t="s">
        <v>29</v>
      </c>
      <c r="D11" s="41"/>
      <c r="E11" s="220"/>
      <c r="F11" s="221"/>
      <c r="G11" s="200"/>
    </row>
    <row r="12" spans="1:7" ht="25.5">
      <c r="A12" s="111"/>
      <c r="B12" s="112" t="s">
        <v>44</v>
      </c>
      <c r="C12" s="113" t="s">
        <v>12</v>
      </c>
      <c r="D12" s="41"/>
      <c r="E12" s="88"/>
      <c r="F12" s="89"/>
      <c r="G12" s="200"/>
    </row>
    <row r="13" spans="1:7">
      <c r="A13" s="114">
        <v>2</v>
      </c>
      <c r="B13" s="19" t="s">
        <v>6</v>
      </c>
      <c r="C13" s="17" t="s">
        <v>37</v>
      </c>
      <c r="D13" s="20">
        <f>E7</f>
        <v>4134</v>
      </c>
      <c r="E13" s="21">
        <f>2494.68*1.08*1.2*1.1*1.06</f>
        <v>3769.8007564800005</v>
      </c>
      <c r="F13" s="45">
        <f>E13/D13</f>
        <v>0.9119014892307693</v>
      </c>
      <c r="G13" s="201"/>
    </row>
    <row r="14" spans="1:7">
      <c r="A14" s="115">
        <v>3</v>
      </c>
      <c r="B14" s="19" t="s">
        <v>33</v>
      </c>
      <c r="C14" s="20" t="s">
        <v>9</v>
      </c>
      <c r="D14" s="20">
        <f>E7</f>
        <v>4134</v>
      </c>
      <c r="E14" s="20">
        <f>F14*D14</f>
        <v>9012.1200000000008</v>
      </c>
      <c r="F14" s="41">
        <v>2.1800000000000002</v>
      </c>
      <c r="G14" s="201"/>
    </row>
    <row r="15" spans="1:7">
      <c r="A15" s="116">
        <v>4</v>
      </c>
      <c r="B15" s="23" t="s">
        <v>10</v>
      </c>
      <c r="C15" s="20" t="s">
        <v>11</v>
      </c>
      <c r="D15" s="20">
        <f>E7</f>
        <v>4134</v>
      </c>
      <c r="E15" s="20">
        <f>F15*D15</f>
        <v>2480.4</v>
      </c>
      <c r="F15" s="41">
        <v>0.6</v>
      </c>
      <c r="G15" s="201"/>
    </row>
    <row r="16" spans="1:7" ht="195" customHeight="1">
      <c r="A16" s="115">
        <v>5</v>
      </c>
      <c r="B16" s="25" t="s">
        <v>34</v>
      </c>
      <c r="C16" s="188" t="s">
        <v>71</v>
      </c>
      <c r="D16" s="26">
        <f>E7</f>
        <v>4134</v>
      </c>
      <c r="E16" s="26">
        <f>F16*E7</f>
        <v>12856.74</v>
      </c>
      <c r="F16" s="117">
        <v>3.11</v>
      </c>
      <c r="G16" s="201"/>
    </row>
    <row r="17" spans="1:7" ht="15" customHeight="1">
      <c r="A17" s="115">
        <v>6</v>
      </c>
      <c r="B17" s="20" t="s">
        <v>14</v>
      </c>
      <c r="C17" s="28" t="s">
        <v>7</v>
      </c>
      <c r="D17" s="20">
        <f>E7</f>
        <v>4134</v>
      </c>
      <c r="E17" s="40">
        <f>F17*D17</f>
        <v>1157.5200000000002</v>
      </c>
      <c r="F17" s="55">
        <v>0.28000000000000003</v>
      </c>
      <c r="G17" s="202"/>
    </row>
    <row r="18" spans="1:7" ht="15" customHeight="1">
      <c r="A18" s="115">
        <v>7</v>
      </c>
      <c r="B18" s="20" t="s">
        <v>55</v>
      </c>
      <c r="C18" s="20" t="s">
        <v>7</v>
      </c>
      <c r="D18" s="20">
        <f>E7</f>
        <v>4134</v>
      </c>
      <c r="E18" s="31">
        <f>F18*D18</f>
        <v>14014.26</v>
      </c>
      <c r="F18" s="58">
        <v>3.39</v>
      </c>
      <c r="G18" s="52"/>
    </row>
    <row r="19" spans="1:7" ht="14.25" hidden="1" customHeight="1">
      <c r="A19" s="116">
        <v>8</v>
      </c>
      <c r="B19" s="37" t="s">
        <v>68</v>
      </c>
      <c r="C19" s="32"/>
      <c r="D19" s="9"/>
      <c r="E19" s="31"/>
      <c r="F19" s="56"/>
      <c r="G19" s="217" t="s">
        <v>31</v>
      </c>
    </row>
    <row r="20" spans="1:7" ht="40.5" customHeight="1">
      <c r="A20" s="115">
        <v>9</v>
      </c>
      <c r="B20" s="20" t="s">
        <v>16</v>
      </c>
      <c r="C20" s="26" t="s">
        <v>7</v>
      </c>
      <c r="D20" s="26">
        <f>E7</f>
        <v>4134</v>
      </c>
      <c r="E20" s="26">
        <f t="shared" ref="E20:E25" si="0">F20*D20</f>
        <v>0</v>
      </c>
      <c r="F20" s="127">
        <v>0</v>
      </c>
      <c r="G20" s="206"/>
    </row>
    <row r="21" spans="1:7" ht="40.5" customHeight="1">
      <c r="A21" s="115">
        <v>10</v>
      </c>
      <c r="B21" s="20" t="s">
        <v>51</v>
      </c>
      <c r="C21" s="20" t="s">
        <v>7</v>
      </c>
      <c r="D21" s="20">
        <f>E7</f>
        <v>4134</v>
      </c>
      <c r="E21" s="20">
        <f t="shared" si="0"/>
        <v>0</v>
      </c>
      <c r="F21" s="128">
        <v>0</v>
      </c>
      <c r="G21" s="206"/>
    </row>
    <row r="22" spans="1:7" ht="27.75" hidden="1" customHeight="1">
      <c r="A22" s="116">
        <v>16</v>
      </c>
      <c r="B22" s="20" t="s">
        <v>17</v>
      </c>
      <c r="C22" s="20" t="s">
        <v>7</v>
      </c>
      <c r="D22" s="20">
        <f>E7</f>
        <v>4134</v>
      </c>
      <c r="E22" s="26">
        <f t="shared" si="0"/>
        <v>0</v>
      </c>
      <c r="F22" s="129">
        <v>0</v>
      </c>
      <c r="G22" s="206"/>
    </row>
    <row r="23" spans="1:7" ht="21" customHeight="1">
      <c r="A23" s="116">
        <v>11</v>
      </c>
      <c r="B23" s="20" t="s">
        <v>25</v>
      </c>
      <c r="C23" s="20" t="s">
        <v>7</v>
      </c>
      <c r="D23" s="20">
        <f>E7</f>
        <v>4134</v>
      </c>
      <c r="E23" s="26">
        <f t="shared" si="0"/>
        <v>0</v>
      </c>
      <c r="F23" s="129">
        <v>0</v>
      </c>
      <c r="G23" s="46" t="s">
        <v>26</v>
      </c>
    </row>
    <row r="24" spans="1:7" ht="21" customHeight="1">
      <c r="A24" s="116">
        <v>12</v>
      </c>
      <c r="B24" s="20" t="s">
        <v>13</v>
      </c>
      <c r="C24" s="20" t="s">
        <v>7</v>
      </c>
      <c r="D24" s="20">
        <f>E7</f>
        <v>4134</v>
      </c>
      <c r="E24" s="19">
        <f t="shared" si="0"/>
        <v>17466.149999999998</v>
      </c>
      <c r="F24" s="128">
        <v>4.2249999999999996</v>
      </c>
      <c r="G24" s="46"/>
    </row>
    <row r="25" spans="1:7" ht="25.5" customHeight="1">
      <c r="A25" s="116">
        <v>13</v>
      </c>
      <c r="B25" s="20" t="s">
        <v>18</v>
      </c>
      <c r="C25" s="28" t="s">
        <v>7</v>
      </c>
      <c r="D25" s="20">
        <f>E7</f>
        <v>4134</v>
      </c>
      <c r="E25" s="20">
        <f t="shared" si="0"/>
        <v>8929.44</v>
      </c>
      <c r="F25" s="18">
        <v>2.16</v>
      </c>
      <c r="G25" s="46"/>
    </row>
    <row r="26" spans="1:7" ht="21" customHeight="1">
      <c r="A26" s="116">
        <v>14</v>
      </c>
      <c r="B26" s="34" t="s">
        <v>61</v>
      </c>
      <c r="C26" s="20"/>
      <c r="D26" s="20"/>
      <c r="E26" s="183">
        <f>SUM(E10:E25)</f>
        <v>74290.907482559996</v>
      </c>
      <c r="F26" s="195">
        <f>SUM(F10:F25)</f>
        <v>17.970708147692307</v>
      </c>
      <c r="G26" s="187"/>
    </row>
    <row r="27" spans="1:7" ht="21" customHeight="1">
      <c r="A27" s="116"/>
      <c r="B27" s="186" t="s">
        <v>66</v>
      </c>
      <c r="C27" s="20"/>
      <c r="D27" s="20"/>
      <c r="E27" s="26"/>
      <c r="F27" s="129">
        <f>F26-F28</f>
        <v>13.160708147692308</v>
      </c>
      <c r="G27" s="46"/>
    </row>
    <row r="28" spans="1:7" ht="21" customHeight="1">
      <c r="A28" s="116"/>
      <c r="B28" s="186" t="s">
        <v>67</v>
      </c>
      <c r="C28" s="20"/>
      <c r="D28" s="20"/>
      <c r="E28" s="26"/>
      <c r="F28" s="129">
        <v>4.8099999999999996</v>
      </c>
      <c r="G28" s="185"/>
    </row>
    <row r="29" spans="1:7" ht="16.5" hidden="1" customHeight="1">
      <c r="A29" s="116"/>
      <c r="B29" s="130" t="s">
        <v>15</v>
      </c>
      <c r="C29" s="131"/>
      <c r="D29" s="9"/>
      <c r="E29" s="131"/>
      <c r="F29" s="131"/>
      <c r="G29" s="15" t="s">
        <v>52</v>
      </c>
    </row>
    <row r="30" spans="1:7" ht="25.5" hidden="1" customHeight="1">
      <c r="A30" s="116">
        <v>15</v>
      </c>
      <c r="B30" s="27" t="s">
        <v>59</v>
      </c>
      <c r="C30" s="120" t="s">
        <v>7</v>
      </c>
      <c r="D30" s="9">
        <f>E7</f>
        <v>4134</v>
      </c>
      <c r="E30" s="123">
        <f>F30*D30</f>
        <v>0</v>
      </c>
      <c r="F30" s="124">
        <v>0</v>
      </c>
      <c r="G30" s="120" t="s">
        <v>53</v>
      </c>
    </row>
    <row r="31" spans="1:7">
      <c r="G31" s="93" t="s">
        <v>21</v>
      </c>
    </row>
  </sheetData>
  <mergeCells count="7">
    <mergeCell ref="G19:G22"/>
    <mergeCell ref="A4:G4"/>
    <mergeCell ref="F5:G5"/>
    <mergeCell ref="B7:C7"/>
    <mergeCell ref="E10:E11"/>
    <mergeCell ref="F10:F11"/>
    <mergeCell ref="G10:G17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1"/>
  </sheetPr>
  <dimension ref="A1:G34"/>
  <sheetViews>
    <sheetView topLeftCell="A17" workbookViewId="0">
      <selection activeCell="H28" sqref="H28"/>
    </sheetView>
  </sheetViews>
  <sheetFormatPr defaultRowHeight="12.75"/>
  <cols>
    <col min="1" max="1" width="4.140625" style="144" customWidth="1"/>
    <col min="2" max="2" width="48.28515625" style="145" customWidth="1"/>
    <col min="3" max="3" width="13.5703125" style="147" customWidth="1"/>
    <col min="4" max="4" width="12.140625" style="147" hidden="1" customWidth="1"/>
    <col min="5" max="5" width="8.85546875" style="147" customWidth="1"/>
    <col min="6" max="6" width="9.5703125" style="147" customWidth="1"/>
    <col min="7" max="7" width="17.5703125" style="147" customWidth="1"/>
    <col min="8" max="8" width="15" style="148" customWidth="1"/>
    <col min="9" max="16384" width="9.140625" style="148"/>
  </cols>
  <sheetData>
    <row r="1" spans="1:7">
      <c r="C1" s="146"/>
      <c r="D1" s="146"/>
      <c r="E1" s="146"/>
      <c r="F1" s="146"/>
      <c r="G1" s="61" t="s">
        <v>65</v>
      </c>
    </row>
    <row r="2" spans="1:7">
      <c r="C2" s="146"/>
      <c r="D2" s="146"/>
      <c r="E2" s="146"/>
      <c r="F2" s="146"/>
      <c r="G2" s="61" t="s">
        <v>36</v>
      </c>
    </row>
    <row r="3" spans="1:7">
      <c r="A3" s="149"/>
      <c r="B3" s="150" t="s">
        <v>50</v>
      </c>
      <c r="C3" s="151"/>
      <c r="D3" s="151"/>
      <c r="E3" s="151"/>
      <c r="F3" s="151"/>
      <c r="G3" s="151"/>
    </row>
    <row r="4" spans="1:7" ht="25.5" customHeight="1">
      <c r="A4" s="222" t="s">
        <v>72</v>
      </c>
      <c r="B4" s="223"/>
      <c r="C4" s="223"/>
      <c r="D4" s="223"/>
      <c r="E4" s="223"/>
      <c r="F4" s="223"/>
      <c r="G4" s="198"/>
    </row>
    <row r="5" spans="1:7" ht="12.75" customHeight="1">
      <c r="A5" s="152"/>
      <c r="C5" s="153"/>
      <c r="D5" s="154"/>
      <c r="E5" s="154"/>
      <c r="F5" s="224" t="s">
        <v>45</v>
      </c>
      <c r="G5" s="204"/>
    </row>
    <row r="6" spans="1:7" ht="12.75" customHeight="1">
      <c r="A6" s="152"/>
      <c r="C6" s="153"/>
      <c r="D6" s="154"/>
      <c r="E6" s="154"/>
      <c r="F6" s="155"/>
      <c r="G6" s="44"/>
    </row>
    <row r="7" spans="1:7" ht="12.75" customHeight="1">
      <c r="A7" s="152"/>
      <c r="B7" s="156"/>
      <c r="C7" s="157"/>
      <c r="D7" s="157"/>
      <c r="E7" s="157"/>
      <c r="F7" s="158"/>
      <c r="G7" s="158"/>
    </row>
    <row r="8" spans="1:7" ht="12.75" customHeight="1">
      <c r="A8" s="152"/>
      <c r="B8" s="156"/>
      <c r="C8" s="153"/>
      <c r="D8" s="154"/>
      <c r="E8" s="154"/>
      <c r="F8" s="158"/>
      <c r="G8" s="158"/>
    </row>
    <row r="9" spans="1:7" ht="12.75" customHeight="1">
      <c r="A9" s="152"/>
      <c r="B9" s="225" t="s">
        <v>0</v>
      </c>
      <c r="C9" s="204"/>
      <c r="D9" s="158"/>
      <c r="E9" s="156">
        <v>4133.6000000000004</v>
      </c>
      <c r="F9" s="158" t="s">
        <v>1</v>
      </c>
      <c r="G9" s="158"/>
    </row>
    <row r="10" spans="1:7" ht="12.75" customHeight="1">
      <c r="A10" s="152"/>
      <c r="B10" s="156"/>
      <c r="C10" s="154"/>
      <c r="D10" s="159" t="s">
        <v>2</v>
      </c>
      <c r="E10" s="154"/>
      <c r="F10" s="158"/>
      <c r="G10" s="158"/>
    </row>
    <row r="11" spans="1:7" ht="63" customHeight="1">
      <c r="A11" s="160" t="s">
        <v>22</v>
      </c>
      <c r="B11" s="161" t="s">
        <v>3</v>
      </c>
      <c r="C11" s="162" t="s">
        <v>57</v>
      </c>
      <c r="D11" s="163" t="s">
        <v>32</v>
      </c>
      <c r="E11" s="164" t="s">
        <v>4</v>
      </c>
      <c r="F11" s="164" t="s">
        <v>5</v>
      </c>
      <c r="G11" s="164" t="s">
        <v>19</v>
      </c>
    </row>
    <row r="12" spans="1:7" ht="12.75" customHeight="1">
      <c r="A12" s="165">
        <v>1</v>
      </c>
      <c r="B12" s="47" t="s">
        <v>27</v>
      </c>
      <c r="C12" s="17" t="s">
        <v>28</v>
      </c>
      <c r="D12" s="41">
        <f>E9</f>
        <v>4133.6000000000004</v>
      </c>
      <c r="E12" s="208">
        <f>3047.03*1.08*1.2*1.1*1.06</f>
        <v>4604.4767260800008</v>
      </c>
      <c r="F12" s="208">
        <f>E12/D12</f>
        <v>1.1139144392490807</v>
      </c>
      <c r="G12" s="199" t="s">
        <v>73</v>
      </c>
    </row>
    <row r="13" spans="1:7">
      <c r="A13" s="166"/>
      <c r="B13" s="47" t="s">
        <v>30</v>
      </c>
      <c r="C13" s="17" t="s">
        <v>29</v>
      </c>
      <c r="D13" s="41"/>
      <c r="E13" s="220"/>
      <c r="F13" s="221"/>
      <c r="G13" s="200"/>
    </row>
    <row r="14" spans="1:7" ht="25.5">
      <c r="A14" s="167"/>
      <c r="B14" s="168" t="s">
        <v>44</v>
      </c>
      <c r="C14" s="169" t="s">
        <v>12</v>
      </c>
      <c r="D14" s="41"/>
      <c r="E14" s="88"/>
      <c r="F14" s="89"/>
      <c r="G14" s="200"/>
    </row>
    <row r="15" spans="1:7">
      <c r="A15" s="170">
        <v>2</v>
      </c>
      <c r="B15" s="19" t="s">
        <v>6</v>
      </c>
      <c r="C15" s="17" t="s">
        <v>37</v>
      </c>
      <c r="D15" s="20">
        <f>E9</f>
        <v>4133.6000000000004</v>
      </c>
      <c r="E15" s="21">
        <f>2494.68*1.08*1.2*1.1*1.06</f>
        <v>3769.8007564800005</v>
      </c>
      <c r="F15" s="45">
        <f>E15/D15</f>
        <v>0.91198973206889877</v>
      </c>
      <c r="G15" s="201"/>
    </row>
    <row r="16" spans="1:7">
      <c r="A16" s="171">
        <v>3</v>
      </c>
      <c r="B16" s="19" t="s">
        <v>33</v>
      </c>
      <c r="C16" s="20" t="s">
        <v>9</v>
      </c>
      <c r="D16" s="20">
        <f>E9</f>
        <v>4133.6000000000004</v>
      </c>
      <c r="E16" s="20">
        <f>F16*D16</f>
        <v>9011.2480000000014</v>
      </c>
      <c r="F16" s="41">
        <v>2.1800000000000002</v>
      </c>
      <c r="G16" s="201"/>
    </row>
    <row r="17" spans="1:7">
      <c r="A17" s="172">
        <v>4</v>
      </c>
      <c r="B17" s="23" t="s">
        <v>10</v>
      </c>
      <c r="C17" s="20" t="s">
        <v>11</v>
      </c>
      <c r="D17" s="20">
        <f>E9</f>
        <v>4133.6000000000004</v>
      </c>
      <c r="E17" s="20">
        <f>F17*D17</f>
        <v>2480.1600000000003</v>
      </c>
      <c r="F17" s="41">
        <v>0.6</v>
      </c>
      <c r="G17" s="201"/>
    </row>
    <row r="18" spans="1:7" ht="195" customHeight="1">
      <c r="A18" s="171">
        <v>5</v>
      </c>
      <c r="B18" s="25" t="s">
        <v>34</v>
      </c>
      <c r="C18" s="188" t="s">
        <v>71</v>
      </c>
      <c r="D18" s="26">
        <f>E9</f>
        <v>4133.6000000000004</v>
      </c>
      <c r="E18" s="26">
        <f>F18*E9</f>
        <v>14054.240000000002</v>
      </c>
      <c r="F18" s="173">
        <v>3.4</v>
      </c>
      <c r="G18" s="201"/>
    </row>
    <row r="19" spans="1:7" ht="15" customHeight="1">
      <c r="A19" s="171">
        <v>6</v>
      </c>
      <c r="B19" s="20" t="s">
        <v>14</v>
      </c>
      <c r="C19" s="28" t="s">
        <v>7</v>
      </c>
      <c r="D19" s="20">
        <f>E9</f>
        <v>4133.6000000000004</v>
      </c>
      <c r="E19" s="40">
        <f>F19*D19</f>
        <v>1157.4080000000001</v>
      </c>
      <c r="F19" s="55">
        <v>0.28000000000000003</v>
      </c>
      <c r="G19" s="202"/>
    </row>
    <row r="20" spans="1:7" ht="15" customHeight="1">
      <c r="A20" s="171">
        <v>7</v>
      </c>
      <c r="B20" s="24" t="s">
        <v>55</v>
      </c>
      <c r="C20" s="28" t="s">
        <v>7</v>
      </c>
      <c r="D20" s="20">
        <f>E9</f>
        <v>4133.6000000000004</v>
      </c>
      <c r="E20" s="31">
        <f>F20*D20</f>
        <v>14012.904000000002</v>
      </c>
      <c r="F20" s="58">
        <v>3.39</v>
      </c>
      <c r="G20" s="52"/>
    </row>
    <row r="21" spans="1:7" ht="14.25" hidden="1" customHeight="1">
      <c r="A21" s="172"/>
      <c r="B21" s="42" t="s">
        <v>15</v>
      </c>
      <c r="C21" s="32"/>
      <c r="D21" s="9"/>
      <c r="E21" s="31"/>
      <c r="F21" s="56"/>
      <c r="G21" s="217" t="s">
        <v>31</v>
      </c>
    </row>
    <row r="22" spans="1:7" ht="40.5" customHeight="1">
      <c r="A22" s="171">
        <v>8</v>
      </c>
      <c r="B22" s="20" t="s">
        <v>16</v>
      </c>
      <c r="C22" s="26" t="s">
        <v>7</v>
      </c>
      <c r="D22" s="26">
        <f>E9</f>
        <v>4133.6000000000004</v>
      </c>
      <c r="E22" s="26">
        <f t="shared" ref="E22:E27" si="0">F22*D22</f>
        <v>1860.1200000000001</v>
      </c>
      <c r="F22" s="127">
        <v>0.45</v>
      </c>
      <c r="G22" s="206"/>
    </row>
    <row r="23" spans="1:7" ht="40.5" customHeight="1">
      <c r="A23" s="171">
        <v>9</v>
      </c>
      <c r="B23" s="20" t="s">
        <v>51</v>
      </c>
      <c r="C23" s="20" t="s">
        <v>7</v>
      </c>
      <c r="D23" s="20">
        <f>E9</f>
        <v>4133.6000000000004</v>
      </c>
      <c r="E23" s="20">
        <f t="shared" si="0"/>
        <v>1198.7439999999999</v>
      </c>
      <c r="F23" s="128">
        <v>0.28999999999999998</v>
      </c>
      <c r="G23" s="206"/>
    </row>
    <row r="24" spans="1:7" ht="27.75" hidden="1" customHeight="1">
      <c r="A24" s="172">
        <v>16</v>
      </c>
      <c r="B24" s="20" t="s">
        <v>17</v>
      </c>
      <c r="C24" s="20" t="s">
        <v>7</v>
      </c>
      <c r="D24" s="20">
        <f>E9</f>
        <v>4133.6000000000004</v>
      </c>
      <c r="E24" s="26">
        <f t="shared" si="0"/>
        <v>0</v>
      </c>
      <c r="F24" s="174">
        <v>0</v>
      </c>
      <c r="G24" s="206"/>
    </row>
    <row r="25" spans="1:7" ht="21" customHeight="1">
      <c r="A25" s="172">
        <v>10</v>
      </c>
      <c r="B25" s="20" t="s">
        <v>25</v>
      </c>
      <c r="C25" s="20" t="s">
        <v>7</v>
      </c>
      <c r="D25" s="20">
        <f>E9</f>
        <v>4133.6000000000004</v>
      </c>
      <c r="E25" s="26">
        <f t="shared" si="0"/>
        <v>0</v>
      </c>
      <c r="F25" s="174">
        <v>0</v>
      </c>
      <c r="G25" s="46" t="s">
        <v>26</v>
      </c>
    </row>
    <row r="26" spans="1:7" ht="21" customHeight="1">
      <c r="A26" s="172">
        <v>11</v>
      </c>
      <c r="B26" s="20" t="s">
        <v>13</v>
      </c>
      <c r="C26" s="20" t="s">
        <v>7</v>
      </c>
      <c r="D26" s="20">
        <f>E9</f>
        <v>4133.6000000000004</v>
      </c>
      <c r="E26" s="19">
        <f t="shared" si="0"/>
        <v>18005.961600000002</v>
      </c>
      <c r="F26" s="128">
        <v>4.3559999999999999</v>
      </c>
      <c r="G26" s="46"/>
    </row>
    <row r="27" spans="1:7" ht="25.5" customHeight="1">
      <c r="A27" s="172">
        <v>12</v>
      </c>
      <c r="B27" s="20" t="s">
        <v>18</v>
      </c>
      <c r="C27" s="28" t="s">
        <v>7</v>
      </c>
      <c r="D27" s="20">
        <f>E9</f>
        <v>4133.6000000000004</v>
      </c>
      <c r="E27" s="20">
        <f t="shared" si="0"/>
        <v>9548.6160000000018</v>
      </c>
      <c r="F27" s="18">
        <v>2.31</v>
      </c>
      <c r="G27" s="46"/>
    </row>
    <row r="28" spans="1:7" ht="21" customHeight="1">
      <c r="A28" s="172">
        <v>13</v>
      </c>
      <c r="B28" s="34" t="s">
        <v>61</v>
      </c>
      <c r="C28" s="20"/>
      <c r="D28" s="20">
        <f>E9</f>
        <v>4133.6000000000004</v>
      </c>
      <c r="E28" s="183">
        <f>SUM(E12:E27)</f>
        <v>79703.679082560033</v>
      </c>
      <c r="F28" s="184">
        <f>SUM(F12:F27)</f>
        <v>19.281904171317976</v>
      </c>
      <c r="G28" s="185"/>
    </row>
    <row r="29" spans="1:7" ht="16.5" hidden="1" customHeight="1">
      <c r="A29" s="172"/>
      <c r="B29" s="130" t="s">
        <v>15</v>
      </c>
      <c r="C29" s="175"/>
      <c r="D29" s="9"/>
      <c r="E29" s="175"/>
      <c r="F29" s="175"/>
      <c r="G29" s="176" t="s">
        <v>52</v>
      </c>
    </row>
    <row r="30" spans="1:7" ht="25.5" hidden="1" customHeight="1">
      <c r="A30" s="172">
        <v>14</v>
      </c>
      <c r="B30" s="27" t="s">
        <v>59</v>
      </c>
      <c r="C30" s="177" t="s">
        <v>7</v>
      </c>
      <c r="D30" s="9">
        <f>E9</f>
        <v>4133.6000000000004</v>
      </c>
      <c r="E30" s="178">
        <f>F30*D30</f>
        <v>3389.5520000000001</v>
      </c>
      <c r="F30" s="179">
        <v>0.82</v>
      </c>
      <c r="G30" s="177" t="s">
        <v>53</v>
      </c>
    </row>
    <row r="31" spans="1:7" ht="15" hidden="1" customHeight="1">
      <c r="A31" s="172">
        <v>15</v>
      </c>
      <c r="B31" s="34" t="s">
        <v>56</v>
      </c>
      <c r="C31" s="34"/>
      <c r="D31" s="34">
        <f>E9</f>
        <v>4133.6000000000004</v>
      </c>
      <c r="E31" s="35">
        <f>E28+E30</f>
        <v>83093.231082560029</v>
      </c>
      <c r="F31" s="35">
        <f>F28+F30</f>
        <v>20.101904171317976</v>
      </c>
      <c r="G31" s="34"/>
    </row>
    <row r="32" spans="1:7">
      <c r="A32" s="171"/>
      <c r="B32" s="186" t="s">
        <v>66</v>
      </c>
      <c r="C32" s="162"/>
      <c r="D32" s="162"/>
      <c r="E32" s="162"/>
      <c r="F32" s="182">
        <f>F28-F33</f>
        <v>14.331904171317976</v>
      </c>
      <c r="G32" s="181"/>
    </row>
    <row r="33" spans="1:7">
      <c r="A33" s="171"/>
      <c r="B33" s="186" t="s">
        <v>67</v>
      </c>
      <c r="C33" s="162"/>
      <c r="D33" s="162"/>
      <c r="E33" s="162"/>
      <c r="F33" s="182">
        <v>4.95</v>
      </c>
      <c r="G33" s="162"/>
    </row>
    <row r="34" spans="1:7">
      <c r="G34" s="147" t="s">
        <v>21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11"/>
  </sheetPr>
  <dimension ref="A1:G34"/>
  <sheetViews>
    <sheetView tabSelected="1" workbookViewId="0">
      <selection activeCell="G42" sqref="G42"/>
    </sheetView>
  </sheetViews>
  <sheetFormatPr defaultRowHeight="12.75"/>
  <cols>
    <col min="1" max="1" width="4.140625" style="144" customWidth="1"/>
    <col min="2" max="2" width="48.28515625" style="145" customWidth="1"/>
    <col min="3" max="3" width="13.5703125" style="147" customWidth="1"/>
    <col min="4" max="4" width="12.140625" style="147" hidden="1" customWidth="1"/>
    <col min="5" max="5" width="8.85546875" style="147" customWidth="1"/>
    <col min="6" max="6" width="9.5703125" style="147" customWidth="1"/>
    <col min="7" max="7" width="17.5703125" style="147" customWidth="1"/>
    <col min="8" max="16384" width="9.140625" style="148"/>
  </cols>
  <sheetData>
    <row r="1" spans="1:7">
      <c r="C1" s="146"/>
      <c r="D1" s="146"/>
      <c r="E1" s="146"/>
      <c r="F1" s="146"/>
      <c r="G1" s="61" t="s">
        <v>65</v>
      </c>
    </row>
    <row r="2" spans="1:7">
      <c r="C2" s="146"/>
      <c r="D2" s="146"/>
      <c r="E2" s="146"/>
      <c r="F2" s="146"/>
      <c r="G2" s="61" t="s">
        <v>36</v>
      </c>
    </row>
    <row r="3" spans="1:7">
      <c r="A3" s="149"/>
      <c r="B3" s="150" t="s">
        <v>50</v>
      </c>
      <c r="C3" s="151"/>
      <c r="D3" s="151"/>
      <c r="E3" s="151"/>
      <c r="F3" s="151"/>
      <c r="G3" s="151"/>
    </row>
    <row r="4" spans="1:7" ht="25.5" customHeight="1">
      <c r="A4" s="222" t="s">
        <v>72</v>
      </c>
      <c r="B4" s="223"/>
      <c r="C4" s="223"/>
      <c r="D4" s="223"/>
      <c r="E4" s="223"/>
      <c r="F4" s="223"/>
      <c r="G4" s="198"/>
    </row>
    <row r="5" spans="1:7" ht="12.75" customHeight="1">
      <c r="A5" s="152"/>
      <c r="C5" s="153"/>
      <c r="D5" s="154"/>
      <c r="E5" s="154"/>
      <c r="F5" s="224" t="s">
        <v>46</v>
      </c>
      <c r="G5" s="204"/>
    </row>
    <row r="6" spans="1:7" ht="12.75" customHeight="1">
      <c r="A6" s="152"/>
      <c r="C6" s="153"/>
      <c r="D6" s="154"/>
      <c r="E6" s="154"/>
      <c r="F6" s="155"/>
      <c r="G6" s="44"/>
    </row>
    <row r="7" spans="1:7" ht="12.75" customHeight="1">
      <c r="A7" s="152"/>
      <c r="B7" s="156"/>
      <c r="C7" s="157"/>
      <c r="D7" s="157"/>
      <c r="E7" s="157"/>
      <c r="F7" s="158"/>
      <c r="G7" s="158"/>
    </row>
    <row r="8" spans="1:7" ht="12.75" customHeight="1">
      <c r="A8" s="152"/>
      <c r="B8" s="156"/>
      <c r="C8" s="153"/>
      <c r="D8" s="154"/>
      <c r="E8" s="154"/>
      <c r="F8" s="158"/>
      <c r="G8" s="158"/>
    </row>
    <row r="9" spans="1:7" ht="12.75" customHeight="1">
      <c r="A9" s="152"/>
      <c r="B9" s="225" t="s">
        <v>0</v>
      </c>
      <c r="C9" s="204"/>
      <c r="D9" s="158"/>
      <c r="E9" s="156">
        <v>4143.1000000000004</v>
      </c>
      <c r="F9" s="158" t="s">
        <v>1</v>
      </c>
      <c r="G9" s="158"/>
    </row>
    <row r="10" spans="1:7" ht="12.75" customHeight="1">
      <c r="A10" s="152"/>
      <c r="B10" s="156"/>
      <c r="C10" s="154"/>
      <c r="D10" s="159" t="s">
        <v>2</v>
      </c>
      <c r="E10" s="154"/>
      <c r="F10" s="158"/>
      <c r="G10" s="158"/>
    </row>
    <row r="11" spans="1:7" ht="63" customHeight="1">
      <c r="A11" s="160" t="s">
        <v>22</v>
      </c>
      <c r="B11" s="161" t="s">
        <v>3</v>
      </c>
      <c r="C11" s="162" t="s">
        <v>57</v>
      </c>
      <c r="D11" s="163" t="s">
        <v>32</v>
      </c>
      <c r="E11" s="164" t="s">
        <v>4</v>
      </c>
      <c r="F11" s="164" t="s">
        <v>5</v>
      </c>
      <c r="G11" s="164" t="s">
        <v>19</v>
      </c>
    </row>
    <row r="12" spans="1:7" ht="12.75" customHeight="1">
      <c r="A12" s="165">
        <v>1</v>
      </c>
      <c r="B12" s="47" t="s">
        <v>27</v>
      </c>
      <c r="C12" s="17" t="s">
        <v>28</v>
      </c>
      <c r="D12" s="41">
        <f>E9</f>
        <v>4143.1000000000004</v>
      </c>
      <c r="E12" s="208">
        <f>3047.03*1.08*1.2*1.1*1.06</f>
        <v>4604.4767260800008</v>
      </c>
      <c r="F12" s="208">
        <f>E12/D12</f>
        <v>1.1113602679346384</v>
      </c>
      <c r="G12" s="199" t="s">
        <v>73</v>
      </c>
    </row>
    <row r="13" spans="1:7">
      <c r="A13" s="166"/>
      <c r="B13" s="47" t="s">
        <v>30</v>
      </c>
      <c r="C13" s="17" t="s">
        <v>29</v>
      </c>
      <c r="D13" s="41"/>
      <c r="E13" s="220"/>
      <c r="F13" s="221"/>
      <c r="G13" s="200"/>
    </row>
    <row r="14" spans="1:7" ht="25.5">
      <c r="A14" s="167"/>
      <c r="B14" s="168" t="s">
        <v>44</v>
      </c>
      <c r="C14" s="169" t="s">
        <v>12</v>
      </c>
      <c r="D14" s="41"/>
      <c r="E14" s="88"/>
      <c r="F14" s="89"/>
      <c r="G14" s="200"/>
    </row>
    <row r="15" spans="1:7">
      <c r="A15" s="170">
        <v>2</v>
      </c>
      <c r="B15" s="19" t="s">
        <v>6</v>
      </c>
      <c r="C15" s="17" t="s">
        <v>37</v>
      </c>
      <c r="D15" s="20">
        <f>E9</f>
        <v>4143.1000000000004</v>
      </c>
      <c r="E15" s="21">
        <f>2494.68*1.08*1.2*1.1*1.06</f>
        <v>3769.8007564800005</v>
      </c>
      <c r="F15" s="45">
        <f>E15/D15</f>
        <v>0.90989856785498779</v>
      </c>
      <c r="G15" s="201"/>
    </row>
    <row r="16" spans="1:7">
      <c r="A16" s="171">
        <v>3</v>
      </c>
      <c r="B16" s="19" t="s">
        <v>33</v>
      </c>
      <c r="C16" s="20" t="s">
        <v>9</v>
      </c>
      <c r="D16" s="20">
        <f>E9</f>
        <v>4143.1000000000004</v>
      </c>
      <c r="E16" s="20">
        <f>F16*D16</f>
        <v>9031.9580000000024</v>
      </c>
      <c r="F16" s="41">
        <v>2.1800000000000002</v>
      </c>
      <c r="G16" s="201"/>
    </row>
    <row r="17" spans="1:7">
      <c r="A17" s="172">
        <v>4</v>
      </c>
      <c r="B17" s="23" t="s">
        <v>10</v>
      </c>
      <c r="C17" s="20" t="s">
        <v>11</v>
      </c>
      <c r="D17" s="20">
        <f>E9</f>
        <v>4143.1000000000004</v>
      </c>
      <c r="E17" s="20">
        <f>F17*D17</f>
        <v>2485.86</v>
      </c>
      <c r="F17" s="41">
        <v>0.6</v>
      </c>
      <c r="G17" s="201"/>
    </row>
    <row r="18" spans="1:7" ht="195" customHeight="1">
      <c r="A18" s="171">
        <v>5</v>
      </c>
      <c r="B18" s="25" t="s">
        <v>34</v>
      </c>
      <c r="C18" s="188" t="s">
        <v>71</v>
      </c>
      <c r="D18" s="26">
        <f>E9</f>
        <v>4143.1000000000004</v>
      </c>
      <c r="E18" s="26">
        <f>F18*E9</f>
        <v>13050.765000000001</v>
      </c>
      <c r="F18" s="173">
        <v>3.15</v>
      </c>
      <c r="G18" s="201"/>
    </row>
    <row r="19" spans="1:7" ht="15" customHeight="1">
      <c r="A19" s="171">
        <v>6</v>
      </c>
      <c r="B19" s="20" t="s">
        <v>14</v>
      </c>
      <c r="C19" s="28" t="s">
        <v>7</v>
      </c>
      <c r="D19" s="20">
        <f>E9</f>
        <v>4143.1000000000004</v>
      </c>
      <c r="E19" s="40">
        <f>F19*D19</f>
        <v>1160.0680000000002</v>
      </c>
      <c r="F19" s="55">
        <v>0.28000000000000003</v>
      </c>
      <c r="G19" s="202"/>
    </row>
    <row r="20" spans="1:7" ht="15" customHeight="1">
      <c r="A20" s="171">
        <v>7</v>
      </c>
      <c r="B20" s="24" t="s">
        <v>55</v>
      </c>
      <c r="C20" s="28" t="s">
        <v>7</v>
      </c>
      <c r="D20" s="20">
        <f>E9</f>
        <v>4143.1000000000004</v>
      </c>
      <c r="E20" s="31">
        <f>F20*D20</f>
        <v>14045.109000000002</v>
      </c>
      <c r="F20" s="58">
        <v>3.39</v>
      </c>
      <c r="G20" s="52"/>
    </row>
    <row r="21" spans="1:7" ht="14.25" hidden="1" customHeight="1">
      <c r="A21" s="172"/>
      <c r="B21" s="42" t="s">
        <v>15</v>
      </c>
      <c r="C21" s="32"/>
      <c r="D21" s="9"/>
      <c r="E21" s="31"/>
      <c r="F21" s="56"/>
      <c r="G21" s="217" t="s">
        <v>31</v>
      </c>
    </row>
    <row r="22" spans="1:7" ht="40.5" customHeight="1">
      <c r="A22" s="171">
        <v>8</v>
      </c>
      <c r="B22" s="20" t="s">
        <v>16</v>
      </c>
      <c r="C22" s="26" t="s">
        <v>7</v>
      </c>
      <c r="D22" s="26">
        <f>E9</f>
        <v>4143.1000000000004</v>
      </c>
      <c r="E22" s="26">
        <f t="shared" ref="E22:E27" si="0">F22*D22</f>
        <v>704.32700000000011</v>
      </c>
      <c r="F22" s="127">
        <v>0.17</v>
      </c>
      <c r="G22" s="206"/>
    </row>
    <row r="23" spans="1:7" ht="40.5" customHeight="1">
      <c r="A23" s="171">
        <v>9</v>
      </c>
      <c r="B23" s="20" t="s">
        <v>51</v>
      </c>
      <c r="C23" s="20" t="s">
        <v>7</v>
      </c>
      <c r="D23" s="20">
        <f>E9</f>
        <v>4143.1000000000004</v>
      </c>
      <c r="E23" s="20">
        <f t="shared" si="0"/>
        <v>1201.499</v>
      </c>
      <c r="F23" s="128">
        <v>0.28999999999999998</v>
      </c>
      <c r="G23" s="206"/>
    </row>
    <row r="24" spans="1:7" ht="27.75" hidden="1" customHeight="1">
      <c r="A24" s="172">
        <v>16</v>
      </c>
      <c r="B24" s="20" t="s">
        <v>17</v>
      </c>
      <c r="C24" s="20" t="s">
        <v>7</v>
      </c>
      <c r="D24" s="20">
        <f>E9</f>
        <v>4143.1000000000004</v>
      </c>
      <c r="E24" s="26">
        <f t="shared" si="0"/>
        <v>0</v>
      </c>
      <c r="F24" s="174">
        <v>0</v>
      </c>
      <c r="G24" s="206"/>
    </row>
    <row r="25" spans="1:7" ht="21" customHeight="1">
      <c r="A25" s="172">
        <v>10</v>
      </c>
      <c r="B25" s="20" t="s">
        <v>25</v>
      </c>
      <c r="C25" s="20" t="s">
        <v>7</v>
      </c>
      <c r="D25" s="20">
        <f>E9</f>
        <v>4143.1000000000004</v>
      </c>
      <c r="E25" s="26">
        <f t="shared" si="0"/>
        <v>870.05100000000004</v>
      </c>
      <c r="F25" s="174">
        <v>0.21</v>
      </c>
      <c r="G25" s="46" t="s">
        <v>26</v>
      </c>
    </row>
    <row r="26" spans="1:7" ht="21" customHeight="1">
      <c r="A26" s="172">
        <v>11</v>
      </c>
      <c r="B26" s="20" t="s">
        <v>13</v>
      </c>
      <c r="C26" s="20" t="s">
        <v>7</v>
      </c>
      <c r="D26" s="20">
        <f>E9</f>
        <v>4143.1000000000004</v>
      </c>
      <c r="E26" s="19">
        <f t="shared" si="0"/>
        <v>17152.434000000001</v>
      </c>
      <c r="F26" s="128">
        <v>4.1399999999999997</v>
      </c>
      <c r="G26" s="46"/>
    </row>
    <row r="27" spans="1:7" ht="25.5" customHeight="1">
      <c r="A27" s="172">
        <v>12</v>
      </c>
      <c r="B27" s="20" t="s">
        <v>18</v>
      </c>
      <c r="C27" s="28" t="s">
        <v>7</v>
      </c>
      <c r="D27" s="20">
        <f>E9</f>
        <v>4143.1000000000004</v>
      </c>
      <c r="E27" s="20">
        <f t="shared" si="0"/>
        <v>9280.5440000000017</v>
      </c>
      <c r="F27" s="18">
        <v>2.2400000000000002</v>
      </c>
      <c r="G27" s="185"/>
    </row>
    <row r="28" spans="1:7" ht="17.25" customHeight="1">
      <c r="A28" s="172">
        <v>13</v>
      </c>
      <c r="B28" s="34" t="s">
        <v>61</v>
      </c>
      <c r="C28" s="20"/>
      <c r="D28" s="20">
        <f>E9</f>
        <v>4143.1000000000004</v>
      </c>
      <c r="E28" s="183">
        <f>SUM(E12:E27)</f>
        <v>77356.892482560012</v>
      </c>
      <c r="F28" s="184">
        <f>SUM(F12:F27)</f>
        <v>18.671258835789629</v>
      </c>
      <c r="G28" s="180"/>
    </row>
    <row r="29" spans="1:7" ht="16.5" hidden="1" customHeight="1">
      <c r="A29" s="172"/>
      <c r="B29" s="130" t="s">
        <v>15</v>
      </c>
      <c r="C29" s="175"/>
      <c r="D29" s="9"/>
      <c r="E29" s="175"/>
      <c r="F29" s="175"/>
      <c r="G29" s="176" t="s">
        <v>52</v>
      </c>
    </row>
    <row r="30" spans="1:7" ht="25.5" hidden="1" customHeight="1">
      <c r="A30" s="172">
        <v>14</v>
      </c>
      <c r="B30" s="27" t="s">
        <v>59</v>
      </c>
      <c r="C30" s="177" t="s">
        <v>7</v>
      </c>
      <c r="D30" s="9">
        <f>E9</f>
        <v>4143.1000000000004</v>
      </c>
      <c r="E30" s="178">
        <f>F30*D30</f>
        <v>3397.3420000000001</v>
      </c>
      <c r="F30" s="179">
        <v>0.82</v>
      </c>
      <c r="G30" s="177" t="s">
        <v>53</v>
      </c>
    </row>
    <row r="31" spans="1:7" ht="15" hidden="1" customHeight="1">
      <c r="A31" s="172">
        <v>15</v>
      </c>
      <c r="B31" s="34" t="s">
        <v>56</v>
      </c>
      <c r="C31" s="34"/>
      <c r="D31" s="34">
        <f>E9</f>
        <v>4143.1000000000004</v>
      </c>
      <c r="E31" s="35">
        <f>E28+E30</f>
        <v>80754.234482560016</v>
      </c>
      <c r="F31" s="35">
        <f>F28+F30</f>
        <v>19.49125883578963</v>
      </c>
      <c r="G31" s="34"/>
    </row>
    <row r="32" spans="1:7">
      <c r="A32" s="171"/>
      <c r="B32" s="186" t="s">
        <v>66</v>
      </c>
      <c r="C32" s="162"/>
      <c r="D32" s="162"/>
      <c r="E32" s="162"/>
      <c r="F32" s="182">
        <f>F28-F33</f>
        <v>13.97125883578963</v>
      </c>
      <c r="G32" s="181"/>
    </row>
    <row r="33" spans="1:7">
      <c r="A33" s="171"/>
      <c r="B33" s="186" t="s">
        <v>67</v>
      </c>
      <c r="C33" s="162"/>
      <c r="D33" s="162"/>
      <c r="E33" s="162"/>
      <c r="F33" s="182">
        <v>4.7</v>
      </c>
      <c r="G33" s="162"/>
    </row>
    <row r="34" spans="1:7">
      <c r="G34" s="147" t="s">
        <v>21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J32"/>
  <sheetViews>
    <sheetView topLeftCell="A13" workbookViewId="0">
      <selection activeCell="C18" sqref="C18"/>
    </sheetView>
  </sheetViews>
  <sheetFormatPr defaultRowHeight="12.75"/>
  <cols>
    <col min="1" max="1" width="4.140625" style="36" customWidth="1"/>
    <col min="2" max="2" width="48.5703125" style="37" customWidth="1"/>
    <col min="3" max="3" width="13" style="10" customWidth="1"/>
    <col min="4" max="4" width="12.140625" style="10" hidden="1" customWidth="1"/>
    <col min="5" max="5" width="8.85546875" style="10" customWidth="1"/>
    <col min="6" max="6" width="10.42578125" style="10" customWidth="1"/>
    <col min="7" max="7" width="17.28515625" style="10" customWidth="1"/>
    <col min="8" max="8" width="15.42578125" style="3" customWidth="1"/>
    <col min="9" max="9" width="12.42578125" style="3" customWidth="1"/>
    <col min="10" max="10" width="18.7109375" style="3" customWidth="1"/>
    <col min="11" max="11" width="9.28515625" style="3" customWidth="1"/>
    <col min="12" max="12" width="15" style="3" customWidth="1"/>
    <col min="13" max="13" width="11.7109375" style="3" customWidth="1"/>
    <col min="14" max="14" width="14.140625" style="3" customWidth="1"/>
    <col min="15" max="16384" width="9.140625" style="3"/>
  </cols>
  <sheetData>
    <row r="1" spans="1:10">
      <c r="G1" s="61" t="s">
        <v>35</v>
      </c>
    </row>
    <row r="2" spans="1:10">
      <c r="G2" s="61" t="s">
        <v>36</v>
      </c>
    </row>
    <row r="3" spans="1:10">
      <c r="A3" s="62"/>
      <c r="B3" s="121" t="s">
        <v>50</v>
      </c>
      <c r="C3" s="64"/>
      <c r="D3" s="64"/>
      <c r="E3" s="64"/>
      <c r="F3" s="64"/>
      <c r="G3" s="64"/>
    </row>
    <row r="4" spans="1:10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10" ht="12.75" customHeight="1">
      <c r="A5" s="1"/>
      <c r="C5" s="5"/>
      <c r="D5" s="2"/>
      <c r="E5" s="2"/>
      <c r="F5" s="203" t="s">
        <v>38</v>
      </c>
      <c r="G5" s="204"/>
    </row>
    <row r="6" spans="1:10" ht="12.75" customHeight="1">
      <c r="A6" s="1"/>
      <c r="C6" s="5"/>
      <c r="D6" s="2"/>
      <c r="E6" s="2"/>
      <c r="F6" s="43"/>
      <c r="G6" s="44"/>
    </row>
    <row r="7" spans="1:10" ht="12.75" customHeight="1">
      <c r="A7" s="1"/>
      <c r="B7" s="4"/>
      <c r="C7" s="7"/>
      <c r="D7" s="7"/>
      <c r="E7" s="7"/>
      <c r="F7" s="6"/>
      <c r="G7" s="6"/>
    </row>
    <row r="8" spans="1:10" ht="12.75" customHeight="1">
      <c r="A8" s="1"/>
      <c r="B8" s="4"/>
      <c r="C8" s="5"/>
      <c r="D8" s="2"/>
      <c r="E8" s="2"/>
      <c r="F8" s="6"/>
      <c r="G8" s="6"/>
    </row>
    <row r="9" spans="1:10" ht="12.75" customHeight="1">
      <c r="A9" s="1"/>
      <c r="B9" s="207" t="s">
        <v>0</v>
      </c>
      <c r="C9" s="204"/>
      <c r="D9" s="6"/>
      <c r="E9" s="4">
        <v>2653</v>
      </c>
      <c r="F9" s="6" t="s">
        <v>1</v>
      </c>
      <c r="G9" s="6"/>
    </row>
    <row r="10" spans="1:10" ht="12.75" customHeight="1">
      <c r="A10" s="1"/>
      <c r="B10" s="4"/>
      <c r="C10" s="2"/>
      <c r="D10" s="11" t="s">
        <v>2</v>
      </c>
      <c r="E10" s="2"/>
      <c r="F10" s="6"/>
      <c r="G10" s="6"/>
    </row>
    <row r="11" spans="1:10" ht="60" customHeight="1">
      <c r="A11" s="48" t="s">
        <v>22</v>
      </c>
      <c r="B11" s="12" t="s">
        <v>3</v>
      </c>
      <c r="C11" s="13" t="s">
        <v>57</v>
      </c>
      <c r="D11" s="14" t="s">
        <v>32</v>
      </c>
      <c r="E11" s="15" t="s">
        <v>4</v>
      </c>
      <c r="F11" s="15" t="s">
        <v>5</v>
      </c>
      <c r="G11" s="15" t="s">
        <v>19</v>
      </c>
    </row>
    <row r="12" spans="1:10" ht="25.5" customHeight="1">
      <c r="A12" s="50">
        <v>1</v>
      </c>
      <c r="B12" s="47" t="s">
        <v>27</v>
      </c>
      <c r="C12" s="17" t="s">
        <v>28</v>
      </c>
      <c r="D12" s="41">
        <f>E9</f>
        <v>2653</v>
      </c>
      <c r="E12" s="208">
        <f>F12*E9</f>
        <v>3024.4199999999996</v>
      </c>
      <c r="F12" s="208">
        <v>1.1399999999999999</v>
      </c>
      <c r="G12" s="199" t="s">
        <v>73</v>
      </c>
    </row>
    <row r="13" spans="1:10">
      <c r="A13" s="60"/>
      <c r="B13" s="47" t="s">
        <v>30</v>
      </c>
      <c r="C13" s="17" t="s">
        <v>29</v>
      </c>
      <c r="D13" s="41"/>
      <c r="E13" s="209"/>
      <c r="F13" s="209"/>
      <c r="G13" s="200"/>
    </row>
    <row r="14" spans="1:10" ht="25.5">
      <c r="A14" s="51"/>
      <c r="B14" s="72" t="s">
        <v>44</v>
      </c>
      <c r="C14" s="3" t="s">
        <v>12</v>
      </c>
      <c r="D14" s="41"/>
      <c r="E14" s="210"/>
      <c r="F14" s="211"/>
      <c r="G14" s="200"/>
    </row>
    <row r="15" spans="1:10" ht="20.25" customHeight="1">
      <c r="A15" s="49">
        <v>2</v>
      </c>
      <c r="B15" s="19" t="s">
        <v>6</v>
      </c>
      <c r="C15" s="17" t="s">
        <v>37</v>
      </c>
      <c r="D15" s="20">
        <f>E9</f>
        <v>2653</v>
      </c>
      <c r="E15" s="21">
        <f>F15*D15</f>
        <v>3395.84</v>
      </c>
      <c r="F15" s="45">
        <v>1.28</v>
      </c>
      <c r="G15" s="201"/>
      <c r="J15" s="8"/>
    </row>
    <row r="16" spans="1:10">
      <c r="A16" s="16">
        <v>3</v>
      </c>
      <c r="B16" s="19" t="s">
        <v>33</v>
      </c>
      <c r="C16" s="20" t="s">
        <v>9</v>
      </c>
      <c r="D16" s="20">
        <f>E9</f>
        <v>2653</v>
      </c>
      <c r="E16" s="20">
        <f>F16*D16</f>
        <v>5783.5400000000009</v>
      </c>
      <c r="F16" s="41">
        <v>2.1800000000000002</v>
      </c>
      <c r="G16" s="201"/>
    </row>
    <row r="17" spans="1:7">
      <c r="A17" s="22">
        <v>4</v>
      </c>
      <c r="B17" s="23" t="s">
        <v>10</v>
      </c>
      <c r="C17" s="20" t="s">
        <v>11</v>
      </c>
      <c r="D17" s="20">
        <f>E9</f>
        <v>2653</v>
      </c>
      <c r="E17" s="20">
        <f>F17*D17</f>
        <v>1591.8</v>
      </c>
      <c r="F17" s="41">
        <v>0.6</v>
      </c>
      <c r="G17" s="201"/>
    </row>
    <row r="18" spans="1:7" ht="192.75" customHeight="1">
      <c r="A18" s="16">
        <v>5</v>
      </c>
      <c r="B18" s="25" t="s">
        <v>34</v>
      </c>
      <c r="C18" s="188" t="s">
        <v>71</v>
      </c>
      <c r="D18" s="26">
        <f>E9</f>
        <v>2653</v>
      </c>
      <c r="E18" s="26">
        <f>F18*E9</f>
        <v>6871.2699999999995</v>
      </c>
      <c r="F18" s="53">
        <v>2.59</v>
      </c>
      <c r="G18" s="201"/>
    </row>
    <row r="19" spans="1:7" ht="15" customHeight="1">
      <c r="A19" s="16">
        <v>6</v>
      </c>
      <c r="B19" s="20" t="s">
        <v>14</v>
      </c>
      <c r="C19" s="28" t="s">
        <v>7</v>
      </c>
      <c r="D19" s="20">
        <f>E9</f>
        <v>2653</v>
      </c>
      <c r="E19" s="40">
        <f>F19*D19</f>
        <v>742.84</v>
      </c>
      <c r="F19" s="55">
        <v>0.28000000000000003</v>
      </c>
      <c r="G19" s="202"/>
    </row>
    <row r="20" spans="1:7" ht="14.25" hidden="1" customHeight="1">
      <c r="A20" s="22"/>
      <c r="C20" s="24"/>
      <c r="D20" s="9"/>
      <c r="E20" s="31"/>
      <c r="F20" s="56"/>
      <c r="G20" s="205" t="s">
        <v>31</v>
      </c>
    </row>
    <row r="21" spans="1:7" ht="40.5" customHeight="1">
      <c r="A21" s="16">
        <v>7</v>
      </c>
      <c r="B21" s="20" t="s">
        <v>16</v>
      </c>
      <c r="C21" s="26" t="s">
        <v>7</v>
      </c>
      <c r="D21" s="26">
        <f>E9</f>
        <v>2653</v>
      </c>
      <c r="E21" s="26">
        <f>F21*D21</f>
        <v>0</v>
      </c>
      <c r="F21" s="127">
        <v>0</v>
      </c>
      <c r="G21" s="206"/>
    </row>
    <row r="22" spans="1:7" ht="40.5" customHeight="1">
      <c r="A22" s="16">
        <v>8</v>
      </c>
      <c r="B22" s="20" t="s">
        <v>51</v>
      </c>
      <c r="C22" s="20" t="s">
        <v>7</v>
      </c>
      <c r="D22" s="20">
        <f>E9</f>
        <v>2653</v>
      </c>
      <c r="E22" s="20">
        <f>F22*E9</f>
        <v>0</v>
      </c>
      <c r="F22" s="128">
        <v>0</v>
      </c>
      <c r="G22" s="206"/>
    </row>
    <row r="23" spans="1:7" ht="27.75" hidden="1" customHeight="1">
      <c r="A23" s="22">
        <v>16</v>
      </c>
      <c r="B23" s="32" t="s">
        <v>17</v>
      </c>
      <c r="C23" s="32" t="s">
        <v>7</v>
      </c>
      <c r="D23" s="9">
        <f>E9</f>
        <v>2653</v>
      </c>
      <c r="E23" s="33">
        <f>F23*D23</f>
        <v>0</v>
      </c>
      <c r="F23" s="57">
        <v>0</v>
      </c>
      <c r="G23" s="206"/>
    </row>
    <row r="24" spans="1:7" ht="27.75" customHeight="1">
      <c r="A24" s="143">
        <v>9</v>
      </c>
      <c r="B24" s="27" t="s">
        <v>13</v>
      </c>
      <c r="C24" s="28" t="s">
        <v>7</v>
      </c>
      <c r="D24" s="29">
        <f>E9</f>
        <v>2653</v>
      </c>
      <c r="E24" s="30">
        <f>F24*D24</f>
        <v>9497.74</v>
      </c>
      <c r="F24" s="54">
        <v>3.58</v>
      </c>
      <c r="G24" s="135"/>
    </row>
    <row r="25" spans="1:7" ht="27.75" customHeight="1">
      <c r="A25" s="143">
        <v>10</v>
      </c>
      <c r="B25" s="20" t="s">
        <v>18</v>
      </c>
      <c r="C25" s="28" t="s">
        <v>7</v>
      </c>
      <c r="D25" s="20">
        <f>E9</f>
        <v>2653</v>
      </c>
      <c r="E25" s="20">
        <f>F25*D25</f>
        <v>4218.2700000000004</v>
      </c>
      <c r="F25" s="18">
        <v>1.59</v>
      </c>
      <c r="G25" s="135"/>
    </row>
    <row r="26" spans="1:7" ht="22.5" customHeight="1">
      <c r="A26" s="143">
        <v>11</v>
      </c>
      <c r="B26" s="34" t="s">
        <v>61</v>
      </c>
      <c r="C26" s="139"/>
      <c r="D26" s="9"/>
      <c r="E26" s="190">
        <f>SUM(E12:E25)</f>
        <v>35125.72</v>
      </c>
      <c r="F26" s="191">
        <f>SUM(F12:F25)</f>
        <v>13.239999999999998</v>
      </c>
      <c r="G26" s="135"/>
    </row>
    <row r="27" spans="1:7" ht="18.75" hidden="1" customHeight="1">
      <c r="A27" s="50"/>
      <c r="B27" s="125" t="s">
        <v>15</v>
      </c>
      <c r="C27" s="15"/>
      <c r="E27" s="15"/>
      <c r="F27" s="15"/>
      <c r="G27" s="15" t="s">
        <v>52</v>
      </c>
    </row>
    <row r="28" spans="1:7" ht="27.75" hidden="1" customHeight="1">
      <c r="A28" s="51">
        <v>12</v>
      </c>
      <c r="B28" s="27" t="s">
        <v>59</v>
      </c>
      <c r="C28" s="120" t="s">
        <v>7</v>
      </c>
      <c r="E28" s="123">
        <f>F28*E9</f>
        <v>0</v>
      </c>
      <c r="F28" s="124">
        <v>0</v>
      </c>
      <c r="G28" s="120" t="s">
        <v>53</v>
      </c>
    </row>
    <row r="29" spans="1:7" s="65" customFormat="1">
      <c r="A29" s="171"/>
      <c r="B29" s="186" t="s">
        <v>66</v>
      </c>
      <c r="C29" s="162"/>
      <c r="D29" s="162"/>
      <c r="E29" s="162"/>
      <c r="F29" s="182">
        <f>F26-F30</f>
        <v>9.1699999999999982</v>
      </c>
      <c r="G29" s="181"/>
    </row>
    <row r="30" spans="1:7" s="65" customFormat="1">
      <c r="A30" s="171"/>
      <c r="B30" s="186" t="s">
        <v>67</v>
      </c>
      <c r="C30" s="162"/>
      <c r="D30" s="162"/>
      <c r="E30" s="162"/>
      <c r="F30" s="182">
        <v>4.07</v>
      </c>
      <c r="G30" s="162"/>
    </row>
    <row r="31" spans="1:7">
      <c r="G31" s="10" t="s">
        <v>21</v>
      </c>
    </row>
    <row r="32" spans="1:7">
      <c r="B32" s="91"/>
      <c r="C32" s="93"/>
      <c r="D32" s="93"/>
      <c r="E32" s="93"/>
      <c r="F32" s="93"/>
    </row>
  </sheetData>
  <mergeCells count="7">
    <mergeCell ref="G20:G23"/>
    <mergeCell ref="A4:G4"/>
    <mergeCell ref="F5:G5"/>
    <mergeCell ref="B9:C9"/>
    <mergeCell ref="E12:E14"/>
    <mergeCell ref="F12:F14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tabColor indexed="11"/>
  </sheetPr>
  <dimension ref="A1:G28"/>
  <sheetViews>
    <sheetView workbookViewId="0">
      <selection activeCell="C17" sqref="C17"/>
    </sheetView>
  </sheetViews>
  <sheetFormatPr defaultRowHeight="12.75"/>
  <cols>
    <col min="1" max="1" width="4.140625" style="62" customWidth="1"/>
    <col min="2" max="2" width="48.5703125" style="63" customWidth="1"/>
    <col min="3" max="3" width="13" style="64" customWidth="1"/>
    <col min="4" max="4" width="12.140625" style="64" hidden="1" customWidth="1"/>
    <col min="5" max="5" width="8.85546875" style="64" customWidth="1"/>
    <col min="6" max="6" width="10.42578125" style="64" customWidth="1"/>
    <col min="7" max="7" width="17.5703125" style="64" customWidth="1"/>
    <col min="8" max="8" width="11.7109375" style="65" customWidth="1"/>
    <col min="9" max="9" width="14.140625" style="65" customWidth="1"/>
    <col min="10" max="16384" width="9.140625" style="65"/>
  </cols>
  <sheetData>
    <row r="1" spans="1:7">
      <c r="G1" s="61" t="s">
        <v>65</v>
      </c>
    </row>
    <row r="2" spans="1:7">
      <c r="G2" s="61" t="s">
        <v>36</v>
      </c>
    </row>
    <row r="3" spans="1:7">
      <c r="B3" s="121" t="s">
        <v>50</v>
      </c>
      <c r="C3" s="64" t="s">
        <v>70</v>
      </c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66"/>
      <c r="C5" s="68"/>
      <c r="D5" s="67"/>
      <c r="E5" s="67"/>
      <c r="F5" s="215" t="s">
        <v>39</v>
      </c>
      <c r="G5" s="204"/>
    </row>
    <row r="6" spans="1:7" ht="12.75" customHeight="1">
      <c r="A6" s="66"/>
      <c r="B6" s="70"/>
      <c r="C6" s="71"/>
      <c r="D6" s="71"/>
      <c r="E6" s="71"/>
      <c r="F6" s="72"/>
      <c r="G6" s="72"/>
    </row>
    <row r="7" spans="1:7" ht="12.75" customHeight="1">
      <c r="A7" s="66"/>
      <c r="B7" s="70"/>
      <c r="C7" s="68"/>
      <c r="D7" s="67"/>
      <c r="E7" s="67"/>
      <c r="F7" s="72"/>
      <c r="G7" s="72"/>
    </row>
    <row r="8" spans="1:7" ht="12.75" customHeight="1">
      <c r="A8" s="66"/>
      <c r="B8" s="216" t="s">
        <v>0</v>
      </c>
      <c r="C8" s="204"/>
      <c r="D8" s="72"/>
      <c r="E8" s="70">
        <v>2515.6</v>
      </c>
      <c r="F8" s="72" t="s">
        <v>1</v>
      </c>
      <c r="G8" s="72"/>
    </row>
    <row r="9" spans="1:7" ht="12.75" customHeight="1">
      <c r="A9" s="66"/>
      <c r="B9" s="70"/>
      <c r="C9" s="67"/>
      <c r="D9" s="73" t="s">
        <v>2</v>
      </c>
      <c r="E9" s="67"/>
      <c r="F9" s="72"/>
      <c r="G9" s="72"/>
    </row>
    <row r="10" spans="1:7" ht="60" customHeight="1">
      <c r="A10" s="74" t="s">
        <v>22</v>
      </c>
      <c r="B10" s="75" t="s">
        <v>3</v>
      </c>
      <c r="C10" s="76" t="s">
        <v>63</v>
      </c>
      <c r="D10" s="77" t="s">
        <v>32</v>
      </c>
      <c r="E10" s="78" t="s">
        <v>4</v>
      </c>
      <c r="F10" s="78" t="s">
        <v>5</v>
      </c>
      <c r="G10" s="78" t="s">
        <v>19</v>
      </c>
    </row>
    <row r="11" spans="1:7" ht="25.5" customHeight="1">
      <c r="A11" s="79">
        <v>1</v>
      </c>
      <c r="B11" s="47" t="s">
        <v>27</v>
      </c>
      <c r="C11" s="17" t="s">
        <v>28</v>
      </c>
      <c r="D11" s="41">
        <f>E8</f>
        <v>2515.6</v>
      </c>
      <c r="E11" s="208">
        <f>2271.08*1.19*1.06</f>
        <v>2864.7403119999999</v>
      </c>
      <c r="F11" s="208">
        <f>E11/D11</f>
        <v>1.1387900747336619</v>
      </c>
      <c r="G11" s="199" t="s">
        <v>73</v>
      </c>
    </row>
    <row r="12" spans="1:7">
      <c r="A12" s="80"/>
      <c r="B12" s="47" t="s">
        <v>30</v>
      </c>
      <c r="C12" s="17" t="s">
        <v>29</v>
      </c>
      <c r="D12" s="41"/>
      <c r="E12" s="209"/>
      <c r="F12" s="209"/>
      <c r="G12" s="200"/>
    </row>
    <row r="13" spans="1:7" ht="25.5">
      <c r="A13" s="81"/>
      <c r="B13" s="72" t="s">
        <v>44</v>
      </c>
      <c r="C13" s="65" t="s">
        <v>12</v>
      </c>
      <c r="D13" s="41"/>
      <c r="E13" s="210"/>
      <c r="F13" s="211"/>
      <c r="G13" s="200"/>
    </row>
    <row r="14" spans="1:7" ht="20.25" customHeight="1">
      <c r="A14" s="82">
        <v>2</v>
      </c>
      <c r="B14" s="19" t="s">
        <v>6</v>
      </c>
      <c r="C14" s="17" t="s">
        <v>37</v>
      </c>
      <c r="D14" s="20">
        <f>E8</f>
        <v>2515.6</v>
      </c>
      <c r="E14" s="21">
        <f>2516.5*1.18*1.06</f>
        <v>3147.6381999999999</v>
      </c>
      <c r="F14" s="45">
        <f>E14/D14</f>
        <v>1.2512474956272857</v>
      </c>
      <c r="G14" s="201"/>
    </row>
    <row r="15" spans="1:7">
      <c r="A15" s="83">
        <v>3</v>
      </c>
      <c r="B15" s="19" t="s">
        <v>33</v>
      </c>
      <c r="C15" s="20" t="s">
        <v>9</v>
      </c>
      <c r="D15" s="20">
        <f>E8</f>
        <v>2515.6</v>
      </c>
      <c r="E15" s="20">
        <f>F15*D15</f>
        <v>5484.0079999999998</v>
      </c>
      <c r="F15" s="41">
        <v>2.1800000000000002</v>
      </c>
      <c r="G15" s="201"/>
    </row>
    <row r="16" spans="1:7">
      <c r="A16" s="84">
        <v>4</v>
      </c>
      <c r="B16" s="23" t="s">
        <v>10</v>
      </c>
      <c r="C16" s="20" t="s">
        <v>11</v>
      </c>
      <c r="D16" s="20">
        <f>E8</f>
        <v>2515.6</v>
      </c>
      <c r="E16" s="20">
        <f>F16*D16</f>
        <v>1509.36</v>
      </c>
      <c r="F16" s="41">
        <v>0.6</v>
      </c>
      <c r="G16" s="201"/>
    </row>
    <row r="17" spans="1:7" ht="192.75" customHeight="1">
      <c r="A17" s="83">
        <v>5</v>
      </c>
      <c r="B17" s="25" t="s">
        <v>34</v>
      </c>
      <c r="C17" s="188" t="s">
        <v>71</v>
      </c>
      <c r="D17" s="26">
        <f>E8</f>
        <v>2515.6</v>
      </c>
      <c r="E17" s="26">
        <f>F17*E8</f>
        <v>5987.1279999999997</v>
      </c>
      <c r="F17" s="85">
        <v>2.38</v>
      </c>
      <c r="G17" s="201"/>
    </row>
    <row r="18" spans="1:7" ht="15" customHeight="1">
      <c r="A18" s="83">
        <v>6</v>
      </c>
      <c r="B18" s="20" t="s">
        <v>14</v>
      </c>
      <c r="C18" s="28" t="s">
        <v>7</v>
      </c>
      <c r="D18" s="20">
        <f>E8</f>
        <v>2515.6</v>
      </c>
      <c r="E18" s="40">
        <f>F18*D18</f>
        <v>704.36800000000005</v>
      </c>
      <c r="F18" s="55">
        <v>0.28000000000000003</v>
      </c>
      <c r="G18" s="202"/>
    </row>
    <row r="19" spans="1:7" ht="14.25" hidden="1" customHeight="1">
      <c r="A19" s="84"/>
      <c r="B19" s="42" t="s">
        <v>15</v>
      </c>
      <c r="C19" s="24"/>
      <c r="D19" s="9"/>
      <c r="E19" s="31"/>
      <c r="F19" s="56"/>
      <c r="G19" s="212" t="s">
        <v>31</v>
      </c>
    </row>
    <row r="20" spans="1:7" ht="40.5" customHeight="1">
      <c r="A20" s="83">
        <v>7</v>
      </c>
      <c r="B20" s="20" t="s">
        <v>16</v>
      </c>
      <c r="C20" s="26" t="s">
        <v>7</v>
      </c>
      <c r="D20" s="26">
        <f>E8</f>
        <v>2515.6</v>
      </c>
      <c r="E20" s="26">
        <f>F20*D20</f>
        <v>1132.02</v>
      </c>
      <c r="F20" s="127">
        <v>0.45</v>
      </c>
      <c r="G20" s="213"/>
    </row>
    <row r="21" spans="1:7" ht="48" customHeight="1">
      <c r="A21" s="83">
        <v>8</v>
      </c>
      <c r="B21" s="20" t="s">
        <v>51</v>
      </c>
      <c r="C21" s="20" t="s">
        <v>7</v>
      </c>
      <c r="D21" s="20">
        <f>E8</f>
        <v>2515.6</v>
      </c>
      <c r="E21" s="20">
        <f>F21*D21</f>
        <v>729.52399999999989</v>
      </c>
      <c r="F21" s="128">
        <f>0.29</f>
        <v>0.28999999999999998</v>
      </c>
      <c r="G21" s="214"/>
    </row>
    <row r="22" spans="1:7" ht="27.75" customHeight="1">
      <c r="A22" s="134">
        <v>9</v>
      </c>
      <c r="B22" s="32" t="s">
        <v>17</v>
      </c>
      <c r="C22" s="32" t="s">
        <v>7</v>
      </c>
      <c r="D22" s="9">
        <f>E8</f>
        <v>2515.6</v>
      </c>
      <c r="E22" s="33">
        <f>F22*D22</f>
        <v>1911.856</v>
      </c>
      <c r="F22" s="86">
        <v>0.76</v>
      </c>
      <c r="G22" s="192" t="s">
        <v>74</v>
      </c>
    </row>
    <row r="23" spans="1:7" ht="27.75" customHeight="1">
      <c r="A23" s="134">
        <v>10</v>
      </c>
      <c r="B23" s="20" t="s">
        <v>13</v>
      </c>
      <c r="C23" s="20" t="s">
        <v>7</v>
      </c>
      <c r="D23" s="20">
        <f>E8</f>
        <v>2515.6</v>
      </c>
      <c r="E23" s="19">
        <f>F23*D23</f>
        <v>10012.088</v>
      </c>
      <c r="F23" s="128">
        <v>3.98</v>
      </c>
      <c r="G23" s="193"/>
    </row>
    <row r="24" spans="1:7" ht="27.75" customHeight="1">
      <c r="A24" s="134">
        <v>11</v>
      </c>
      <c r="B24" s="20" t="s">
        <v>18</v>
      </c>
      <c r="C24" s="28" t="s">
        <v>7</v>
      </c>
      <c r="D24" s="20">
        <f>E8</f>
        <v>2515.6</v>
      </c>
      <c r="E24" s="20">
        <f>F24*D24</f>
        <v>4553.2359999999999</v>
      </c>
      <c r="F24" s="18">
        <v>1.81</v>
      </c>
      <c r="G24" s="135"/>
    </row>
    <row r="25" spans="1:7" ht="27.75" customHeight="1">
      <c r="A25" s="134">
        <v>12</v>
      </c>
      <c r="B25" s="34" t="s">
        <v>61</v>
      </c>
      <c r="C25" s="32"/>
      <c r="D25" s="9"/>
      <c r="E25" s="137">
        <f>SUM(E11:E24)</f>
        <v>38035.966511999992</v>
      </c>
      <c r="F25" s="138">
        <f>SUM(F11:F24)</f>
        <v>15.120037570360946</v>
      </c>
      <c r="G25" s="135"/>
    </row>
    <row r="26" spans="1:7">
      <c r="A26" s="171"/>
      <c r="B26" s="186" t="s">
        <v>66</v>
      </c>
      <c r="C26" s="162"/>
      <c r="D26" s="162"/>
      <c r="E26" s="162"/>
      <c r="F26" s="182">
        <f>F25-F27</f>
        <v>10.600037570360946</v>
      </c>
      <c r="G26" s="181"/>
    </row>
    <row r="27" spans="1:7">
      <c r="A27" s="171"/>
      <c r="B27" s="186" t="s">
        <v>67</v>
      </c>
      <c r="C27" s="162"/>
      <c r="D27" s="162"/>
      <c r="E27" s="162"/>
      <c r="F27" s="182">
        <v>4.5199999999999996</v>
      </c>
      <c r="G27" s="162"/>
    </row>
    <row r="28" spans="1:7">
      <c r="G28" s="64" t="s">
        <v>21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tabColor indexed="11"/>
  </sheetPr>
  <dimension ref="A1:G28"/>
  <sheetViews>
    <sheetView workbookViewId="0">
      <selection activeCell="I17" sqref="I17"/>
    </sheetView>
  </sheetViews>
  <sheetFormatPr defaultRowHeight="12.75"/>
  <cols>
    <col min="1" max="1" width="4.140625" style="62" customWidth="1"/>
    <col min="2" max="2" width="48.5703125" style="63" customWidth="1"/>
    <col min="3" max="3" width="13" style="64" customWidth="1"/>
    <col min="4" max="4" width="12.140625" style="64" hidden="1" customWidth="1"/>
    <col min="5" max="5" width="8.85546875" style="64" customWidth="1"/>
    <col min="6" max="6" width="10.42578125" style="64" customWidth="1"/>
    <col min="7" max="7" width="17.5703125" style="64" customWidth="1"/>
    <col min="8" max="16384" width="9.140625" style="65"/>
  </cols>
  <sheetData>
    <row r="1" spans="1:7">
      <c r="G1" s="61" t="s">
        <v>65</v>
      </c>
    </row>
    <row r="2" spans="1:7">
      <c r="G2" s="61" t="s">
        <v>36</v>
      </c>
    </row>
    <row r="3" spans="1:7">
      <c r="B3" s="121" t="s">
        <v>50</v>
      </c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66"/>
      <c r="C5" s="68"/>
      <c r="D5" s="67"/>
      <c r="E5" s="67"/>
      <c r="F5" s="215" t="s">
        <v>40</v>
      </c>
      <c r="G5" s="204"/>
    </row>
    <row r="6" spans="1:7" ht="12.75" customHeight="1">
      <c r="A6" s="66"/>
      <c r="C6" s="68"/>
      <c r="D6" s="67"/>
      <c r="E6" s="67"/>
      <c r="F6" s="69"/>
      <c r="G6" s="44"/>
    </row>
    <row r="7" spans="1:7" ht="12.75" customHeight="1">
      <c r="A7" s="66"/>
      <c r="B7" s="70"/>
      <c r="C7" s="68"/>
      <c r="D7" s="67"/>
      <c r="E7" s="67"/>
      <c r="F7" s="72"/>
      <c r="G7" s="72"/>
    </row>
    <row r="8" spans="1:7" ht="12.75" customHeight="1">
      <c r="A8" s="66"/>
      <c r="B8" s="216" t="s">
        <v>0</v>
      </c>
      <c r="C8" s="204"/>
      <c r="D8" s="72"/>
      <c r="E8" s="70">
        <v>3434.4</v>
      </c>
      <c r="F8" s="72" t="s">
        <v>1</v>
      </c>
      <c r="G8" s="72"/>
    </row>
    <row r="9" spans="1:7" ht="12.75" customHeight="1">
      <c r="A9" s="66"/>
      <c r="B9" s="70"/>
      <c r="C9" s="67"/>
      <c r="D9" s="73" t="s">
        <v>2</v>
      </c>
      <c r="E9" s="67"/>
      <c r="F9" s="72"/>
      <c r="G9" s="72"/>
    </row>
    <row r="10" spans="1:7" ht="60" customHeight="1">
      <c r="A10" s="74" t="s">
        <v>22</v>
      </c>
      <c r="B10" s="75" t="s">
        <v>3</v>
      </c>
      <c r="C10" s="76" t="s">
        <v>63</v>
      </c>
      <c r="D10" s="77" t="s">
        <v>32</v>
      </c>
      <c r="E10" s="78" t="s">
        <v>4</v>
      </c>
      <c r="F10" s="78" t="s">
        <v>5</v>
      </c>
      <c r="G10" s="78" t="s">
        <v>19</v>
      </c>
    </row>
    <row r="11" spans="1:7" ht="25.5" customHeight="1">
      <c r="A11" s="79">
        <v>1</v>
      </c>
      <c r="B11" s="47" t="s">
        <v>27</v>
      </c>
      <c r="C11" s="17" t="s">
        <v>28</v>
      </c>
      <c r="D11" s="41">
        <f>E8</f>
        <v>3434.4</v>
      </c>
      <c r="E11" s="208">
        <f>D11*F11</f>
        <v>3915.2159999999999</v>
      </c>
      <c r="F11" s="208">
        <v>1.1399999999999999</v>
      </c>
      <c r="G11" s="199" t="s">
        <v>73</v>
      </c>
    </row>
    <row r="12" spans="1:7">
      <c r="A12" s="80"/>
      <c r="B12" s="47" t="s">
        <v>30</v>
      </c>
      <c r="C12" s="17" t="s">
        <v>29</v>
      </c>
      <c r="D12" s="41"/>
      <c r="E12" s="209"/>
      <c r="F12" s="209"/>
      <c r="G12" s="200"/>
    </row>
    <row r="13" spans="1:7" ht="25.5">
      <c r="A13" s="81"/>
      <c r="B13" s="72" t="s">
        <v>44</v>
      </c>
      <c r="C13" s="65" t="s">
        <v>12</v>
      </c>
      <c r="D13" s="41"/>
      <c r="E13" s="210"/>
      <c r="F13" s="211"/>
      <c r="G13" s="200"/>
    </row>
    <row r="14" spans="1:7" ht="20.25" customHeight="1">
      <c r="A14" s="82">
        <v>2</v>
      </c>
      <c r="B14" s="19" t="s">
        <v>6</v>
      </c>
      <c r="C14" s="17" t="s">
        <v>37</v>
      </c>
      <c r="D14" s="20">
        <f>E8</f>
        <v>3434.4</v>
      </c>
      <c r="E14" s="21">
        <f>F14*D14</f>
        <v>4293</v>
      </c>
      <c r="F14" s="45">
        <v>1.25</v>
      </c>
      <c r="G14" s="201"/>
    </row>
    <row r="15" spans="1:7">
      <c r="A15" s="83">
        <v>3</v>
      </c>
      <c r="B15" s="19" t="s">
        <v>33</v>
      </c>
      <c r="C15" s="20" t="s">
        <v>9</v>
      </c>
      <c r="D15" s="20">
        <f>E8</f>
        <v>3434.4</v>
      </c>
      <c r="E15" s="20">
        <f>F15*D15</f>
        <v>7486.9920000000011</v>
      </c>
      <c r="F15" s="41">
        <v>2.1800000000000002</v>
      </c>
      <c r="G15" s="201"/>
    </row>
    <row r="16" spans="1:7">
      <c r="A16" s="84">
        <v>4</v>
      </c>
      <c r="B16" s="23" t="s">
        <v>10</v>
      </c>
      <c r="C16" s="20" t="s">
        <v>11</v>
      </c>
      <c r="D16" s="20">
        <f>E8</f>
        <v>3434.4</v>
      </c>
      <c r="E16" s="20">
        <f>F16*D16</f>
        <v>2060.64</v>
      </c>
      <c r="F16" s="41">
        <v>0.6</v>
      </c>
      <c r="G16" s="201"/>
    </row>
    <row r="17" spans="1:7" ht="192.75" customHeight="1">
      <c r="A17" s="83">
        <v>5</v>
      </c>
      <c r="B17" s="25" t="s">
        <v>34</v>
      </c>
      <c r="C17" s="188" t="s">
        <v>71</v>
      </c>
      <c r="D17" s="26">
        <f>E8</f>
        <v>3434.4</v>
      </c>
      <c r="E17" s="26">
        <f>F17*E8</f>
        <v>8173.8720000000003</v>
      </c>
      <c r="F17" s="85">
        <v>2.38</v>
      </c>
      <c r="G17" s="201"/>
    </row>
    <row r="18" spans="1:7" ht="15" customHeight="1">
      <c r="A18" s="83">
        <v>6</v>
      </c>
      <c r="B18" s="20" t="s">
        <v>14</v>
      </c>
      <c r="C18" s="28" t="s">
        <v>7</v>
      </c>
      <c r="D18" s="20">
        <f>E8</f>
        <v>3434.4</v>
      </c>
      <c r="E18" s="40">
        <f>F18*D18</f>
        <v>961.63200000000006</v>
      </c>
      <c r="F18" s="55">
        <v>0.28000000000000003</v>
      </c>
      <c r="G18" s="202"/>
    </row>
    <row r="19" spans="1:7" ht="14.25" hidden="1" customHeight="1">
      <c r="A19" s="84"/>
      <c r="B19" s="42" t="s">
        <v>15</v>
      </c>
      <c r="C19" s="24"/>
      <c r="D19" s="9"/>
      <c r="E19" s="31"/>
      <c r="F19" s="56"/>
      <c r="G19" s="212" t="s">
        <v>31</v>
      </c>
    </row>
    <row r="20" spans="1:7" ht="40.5" customHeight="1">
      <c r="A20" s="83">
        <v>7</v>
      </c>
      <c r="B20" s="20" t="s">
        <v>16</v>
      </c>
      <c r="C20" s="26" t="s">
        <v>7</v>
      </c>
      <c r="D20" s="26">
        <f>E8</f>
        <v>3434.4</v>
      </c>
      <c r="E20" s="26">
        <f>F20*D20</f>
        <v>1545.48</v>
      </c>
      <c r="F20" s="127">
        <v>0.45</v>
      </c>
      <c r="G20" s="213"/>
    </row>
    <row r="21" spans="1:7" ht="40.5" customHeight="1">
      <c r="A21" s="83">
        <v>8</v>
      </c>
      <c r="B21" s="20" t="s">
        <v>51</v>
      </c>
      <c r="C21" s="20" t="s">
        <v>7</v>
      </c>
      <c r="D21" s="20">
        <f>E8</f>
        <v>3434.4</v>
      </c>
      <c r="E21" s="20">
        <f>F21*D21</f>
        <v>995.976</v>
      </c>
      <c r="F21" s="128">
        <f>0.29</f>
        <v>0.28999999999999998</v>
      </c>
      <c r="G21" s="214"/>
    </row>
    <row r="22" spans="1:7" ht="27.75" customHeight="1">
      <c r="A22" s="134">
        <v>9</v>
      </c>
      <c r="B22" s="32" t="s">
        <v>17</v>
      </c>
      <c r="C22" s="32" t="s">
        <v>7</v>
      </c>
      <c r="D22" s="9">
        <f>E8</f>
        <v>3434.4</v>
      </c>
      <c r="E22" s="33">
        <f>F22*D22</f>
        <v>2610.1440000000002</v>
      </c>
      <c r="F22" s="86">
        <v>0.76</v>
      </c>
      <c r="G22" s="192" t="s">
        <v>74</v>
      </c>
    </row>
    <row r="23" spans="1:7" ht="27.75" customHeight="1">
      <c r="A23" s="134">
        <v>10</v>
      </c>
      <c r="B23" s="20" t="s">
        <v>13</v>
      </c>
      <c r="C23" s="20" t="s">
        <v>7</v>
      </c>
      <c r="D23" s="20">
        <f>E8</f>
        <v>3434.4</v>
      </c>
      <c r="E23" s="19">
        <f>F23*D23</f>
        <v>13668.912</v>
      </c>
      <c r="F23" s="128">
        <v>3.98</v>
      </c>
      <c r="G23" s="193"/>
    </row>
    <row r="24" spans="1:7" ht="27.75" customHeight="1">
      <c r="A24" s="134">
        <v>11</v>
      </c>
      <c r="B24" s="20" t="s">
        <v>18</v>
      </c>
      <c r="C24" s="28" t="s">
        <v>7</v>
      </c>
      <c r="D24" s="20">
        <f>E8</f>
        <v>3434.4</v>
      </c>
      <c r="E24" s="20">
        <f>F24*D24</f>
        <v>6216.2640000000001</v>
      </c>
      <c r="F24" s="18">
        <v>1.81</v>
      </c>
      <c r="G24" s="135"/>
    </row>
    <row r="25" spans="1:7" ht="27.75" customHeight="1">
      <c r="A25" s="134">
        <v>12</v>
      </c>
      <c r="B25" s="34" t="s">
        <v>61</v>
      </c>
      <c r="C25" s="32"/>
      <c r="D25" s="9"/>
      <c r="E25" s="137">
        <f>SUM(E11:E24)</f>
        <v>51928.128000000004</v>
      </c>
      <c r="F25" s="138">
        <f>SUM(F11:F24)</f>
        <v>15.12</v>
      </c>
      <c r="G25" s="135"/>
    </row>
    <row r="26" spans="1:7" ht="17.25" customHeight="1">
      <c r="A26" s="171"/>
      <c r="B26" s="186" t="s">
        <v>66</v>
      </c>
      <c r="C26" s="162"/>
      <c r="D26" s="162"/>
      <c r="E26" s="162"/>
      <c r="F26" s="182">
        <f>F25-F27</f>
        <v>10.6</v>
      </c>
      <c r="G26" s="181"/>
    </row>
    <row r="27" spans="1:7" ht="18" customHeight="1">
      <c r="A27" s="171"/>
      <c r="B27" s="186" t="s">
        <v>67</v>
      </c>
      <c r="C27" s="162"/>
      <c r="D27" s="162"/>
      <c r="E27" s="162"/>
      <c r="F27" s="182">
        <v>4.5199999999999996</v>
      </c>
      <c r="G27" s="162"/>
    </row>
    <row r="28" spans="1:7">
      <c r="G28" s="64" t="s">
        <v>21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G33"/>
  <sheetViews>
    <sheetView topLeftCell="A13" workbookViewId="0">
      <selection activeCell="H26" sqref="H26"/>
    </sheetView>
  </sheetViews>
  <sheetFormatPr defaultRowHeight="12.75"/>
  <cols>
    <col min="1" max="1" width="4.140625" style="62" customWidth="1"/>
    <col min="2" max="2" width="48.5703125" style="63" customWidth="1"/>
    <col min="3" max="3" width="13" style="64" customWidth="1"/>
    <col min="4" max="4" width="12.140625" style="64" hidden="1" customWidth="1"/>
    <col min="5" max="5" width="8.85546875" style="64" customWidth="1"/>
    <col min="6" max="6" width="10.42578125" style="64" customWidth="1"/>
    <col min="7" max="7" width="17.5703125" style="64" customWidth="1"/>
    <col min="8" max="8" width="14.140625" style="65" customWidth="1"/>
    <col min="9" max="16384" width="9.140625" style="65"/>
  </cols>
  <sheetData>
    <row r="1" spans="1:7">
      <c r="G1" s="61" t="s">
        <v>35</v>
      </c>
    </row>
    <row r="2" spans="1:7">
      <c r="G2" s="61" t="s">
        <v>36</v>
      </c>
    </row>
    <row r="3" spans="1:7">
      <c r="B3" s="121" t="s">
        <v>50</v>
      </c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66"/>
      <c r="C5" s="68"/>
      <c r="D5" s="67"/>
      <c r="E5" s="67"/>
      <c r="F5" s="215" t="s">
        <v>41</v>
      </c>
      <c r="G5" s="204"/>
    </row>
    <row r="6" spans="1:7" ht="12.75" customHeight="1">
      <c r="A6" s="66"/>
      <c r="C6" s="68"/>
      <c r="D6" s="67"/>
      <c r="E6" s="67"/>
      <c r="F6" s="69"/>
      <c r="G6" s="44"/>
    </row>
    <row r="7" spans="1:7" ht="12.75" customHeight="1">
      <c r="A7" s="66"/>
      <c r="B7" s="70"/>
      <c r="C7" s="71"/>
      <c r="D7" s="71"/>
      <c r="E7" s="71"/>
      <c r="F7" s="72"/>
      <c r="G7" s="72"/>
    </row>
    <row r="8" spans="1:7" ht="12.75" customHeight="1">
      <c r="A8" s="66"/>
      <c r="B8" s="70"/>
      <c r="C8" s="68"/>
      <c r="D8" s="67"/>
      <c r="E8" s="67"/>
      <c r="F8" s="72"/>
      <c r="G8" s="72"/>
    </row>
    <row r="9" spans="1:7" ht="12.75" customHeight="1">
      <c r="A9" s="66"/>
      <c r="B9" s="216" t="s">
        <v>0</v>
      </c>
      <c r="C9" s="204"/>
      <c r="D9" s="72"/>
      <c r="E9" s="70">
        <v>3382.4</v>
      </c>
      <c r="F9" s="72" t="s">
        <v>1</v>
      </c>
      <c r="G9" s="72"/>
    </row>
    <row r="10" spans="1:7" ht="12.75" customHeight="1">
      <c r="A10" s="66"/>
      <c r="B10" s="70"/>
      <c r="C10" s="67"/>
      <c r="D10" s="73" t="s">
        <v>2</v>
      </c>
      <c r="E10" s="67"/>
      <c r="F10" s="72"/>
      <c r="G10" s="72"/>
    </row>
    <row r="11" spans="1:7" ht="60" customHeight="1">
      <c r="A11" s="74" t="s">
        <v>22</v>
      </c>
      <c r="B11" s="75" t="s">
        <v>3</v>
      </c>
      <c r="C11" s="76" t="s">
        <v>57</v>
      </c>
      <c r="D11" s="77" t="s">
        <v>32</v>
      </c>
      <c r="E11" s="78" t="s">
        <v>4</v>
      </c>
      <c r="F11" s="78" t="s">
        <v>5</v>
      </c>
      <c r="G11" s="78" t="s">
        <v>19</v>
      </c>
    </row>
    <row r="12" spans="1:7" ht="25.5" customHeight="1">
      <c r="A12" s="79">
        <v>1</v>
      </c>
      <c r="B12" s="47" t="s">
        <v>27</v>
      </c>
      <c r="C12" s="17" t="s">
        <v>28</v>
      </c>
      <c r="D12" s="41">
        <f>E9</f>
        <v>3382.4</v>
      </c>
      <c r="E12" s="208">
        <f>F12*D12</f>
        <v>3855.9359999999997</v>
      </c>
      <c r="F12" s="208">
        <v>1.1399999999999999</v>
      </c>
      <c r="G12" s="199" t="s">
        <v>73</v>
      </c>
    </row>
    <row r="13" spans="1:7">
      <c r="A13" s="80"/>
      <c r="B13" s="47" t="s">
        <v>30</v>
      </c>
      <c r="C13" s="17" t="s">
        <v>29</v>
      </c>
      <c r="D13" s="41"/>
      <c r="E13" s="209"/>
      <c r="F13" s="209"/>
      <c r="G13" s="200"/>
    </row>
    <row r="14" spans="1:7" ht="25.5">
      <c r="A14" s="81"/>
      <c r="B14" s="72" t="s">
        <v>44</v>
      </c>
      <c r="C14" s="65" t="s">
        <v>12</v>
      </c>
      <c r="D14" s="41"/>
      <c r="E14" s="210"/>
      <c r="F14" s="211"/>
      <c r="G14" s="200"/>
    </row>
    <row r="15" spans="1:7" ht="20.25" customHeight="1">
      <c r="A15" s="82">
        <v>2</v>
      </c>
      <c r="B15" s="19" t="s">
        <v>6</v>
      </c>
      <c r="C15" s="17" t="s">
        <v>37</v>
      </c>
      <c r="D15" s="20">
        <f>E9</f>
        <v>3382.4</v>
      </c>
      <c r="E15" s="21">
        <f>F15*D15</f>
        <v>4329.4719999999998</v>
      </c>
      <c r="F15" s="45">
        <v>1.28</v>
      </c>
      <c r="G15" s="201"/>
    </row>
    <row r="16" spans="1:7">
      <c r="A16" s="83">
        <v>3</v>
      </c>
      <c r="B16" s="19" t="s">
        <v>8</v>
      </c>
      <c r="C16" s="20" t="s">
        <v>9</v>
      </c>
      <c r="D16" s="20">
        <f>E9</f>
        <v>3382.4</v>
      </c>
      <c r="E16" s="20">
        <f>F16*D16</f>
        <v>7373.6320000000005</v>
      </c>
      <c r="F16" s="41">
        <v>2.1800000000000002</v>
      </c>
      <c r="G16" s="201"/>
    </row>
    <row r="17" spans="1:7">
      <c r="A17" s="84">
        <v>4</v>
      </c>
      <c r="B17" s="23" t="s">
        <v>10</v>
      </c>
      <c r="C17" s="20" t="s">
        <v>11</v>
      </c>
      <c r="D17" s="20">
        <f>E9</f>
        <v>3382.4</v>
      </c>
      <c r="E17" s="20">
        <f>F17*D17</f>
        <v>2029.44</v>
      </c>
      <c r="F17" s="41">
        <v>0.6</v>
      </c>
      <c r="G17" s="201"/>
    </row>
    <row r="18" spans="1:7" ht="192.75" customHeight="1">
      <c r="A18" s="83">
        <v>5</v>
      </c>
      <c r="B18" s="25" t="s">
        <v>34</v>
      </c>
      <c r="C18" s="188" t="s">
        <v>71</v>
      </c>
      <c r="D18" s="26">
        <f>E9</f>
        <v>3382.4</v>
      </c>
      <c r="E18" s="26">
        <f>F18*D18</f>
        <v>8760.4159999999993</v>
      </c>
      <c r="F18" s="85">
        <v>2.59</v>
      </c>
      <c r="G18" s="201"/>
    </row>
    <row r="19" spans="1:7" ht="15" customHeight="1">
      <c r="A19" s="83">
        <v>6</v>
      </c>
      <c r="B19" s="20" t="s">
        <v>14</v>
      </c>
      <c r="C19" s="28" t="s">
        <v>7</v>
      </c>
      <c r="D19" s="20">
        <f>E9</f>
        <v>3382.4</v>
      </c>
      <c r="E19" s="40">
        <f>F19*D19</f>
        <v>947.07200000000012</v>
      </c>
      <c r="F19" s="55">
        <v>0.28000000000000003</v>
      </c>
      <c r="G19" s="202"/>
    </row>
    <row r="20" spans="1:7" ht="14.25" hidden="1" customHeight="1">
      <c r="A20" s="84"/>
      <c r="B20" s="42" t="s">
        <v>15</v>
      </c>
      <c r="C20" s="24"/>
      <c r="D20" s="9"/>
      <c r="E20" s="31"/>
      <c r="F20" s="56"/>
      <c r="G20" s="205" t="s">
        <v>31</v>
      </c>
    </row>
    <row r="21" spans="1:7" ht="40.5" customHeight="1">
      <c r="A21" s="83">
        <v>7</v>
      </c>
      <c r="B21" s="20" t="s">
        <v>16</v>
      </c>
      <c r="C21" s="26" t="s">
        <v>7</v>
      </c>
      <c r="D21" s="26">
        <f>E9</f>
        <v>3382.4</v>
      </c>
      <c r="E21" s="26">
        <f>F21*D21</f>
        <v>0</v>
      </c>
      <c r="F21" s="127">
        <v>0</v>
      </c>
      <c r="G21" s="206"/>
    </row>
    <row r="22" spans="1:7" ht="40.5" customHeight="1">
      <c r="A22" s="83">
        <v>8</v>
      </c>
      <c r="B22" s="20" t="s">
        <v>51</v>
      </c>
      <c r="C22" s="20" t="s">
        <v>7</v>
      </c>
      <c r="D22" s="20">
        <f>E9</f>
        <v>3382.4</v>
      </c>
      <c r="E22" s="20">
        <f>F22*D22</f>
        <v>0</v>
      </c>
      <c r="F22" s="128">
        <v>0</v>
      </c>
      <c r="G22" s="206"/>
    </row>
    <row r="23" spans="1:7" ht="27.75" hidden="1" customHeight="1">
      <c r="A23" s="84">
        <v>16</v>
      </c>
      <c r="B23" s="32" t="s">
        <v>17</v>
      </c>
      <c r="C23" s="32" t="s">
        <v>7</v>
      </c>
      <c r="D23" s="9">
        <f>E9</f>
        <v>3382.4</v>
      </c>
      <c r="E23" s="33">
        <f>F23*D23</f>
        <v>0</v>
      </c>
      <c r="F23" s="86">
        <v>0</v>
      </c>
      <c r="G23" s="206"/>
    </row>
    <row r="24" spans="1:7" ht="27.75" customHeight="1">
      <c r="A24" s="134">
        <v>9</v>
      </c>
      <c r="B24" s="27" t="s">
        <v>13</v>
      </c>
      <c r="C24" s="28" t="s">
        <v>7</v>
      </c>
      <c r="D24" s="29">
        <f>E9</f>
        <v>3382.4</v>
      </c>
      <c r="E24" s="30">
        <f>F24*D24</f>
        <v>12108.992</v>
      </c>
      <c r="F24" s="54">
        <v>3.58</v>
      </c>
      <c r="G24" s="135"/>
    </row>
    <row r="25" spans="1:7" ht="27.75" customHeight="1">
      <c r="A25" s="134">
        <v>10</v>
      </c>
      <c r="B25" s="20" t="s">
        <v>18</v>
      </c>
      <c r="C25" s="28" t="s">
        <v>7</v>
      </c>
      <c r="D25" s="20">
        <f>E9</f>
        <v>3382.4</v>
      </c>
      <c r="E25" s="20">
        <f>F25*D25</f>
        <v>5378.0160000000005</v>
      </c>
      <c r="F25" s="18">
        <v>1.59</v>
      </c>
      <c r="G25" s="135"/>
    </row>
    <row r="26" spans="1:7" ht="27.75" customHeight="1">
      <c r="A26" s="134">
        <v>11</v>
      </c>
      <c r="B26" s="34" t="s">
        <v>61</v>
      </c>
      <c r="C26" s="32"/>
      <c r="D26" s="9">
        <f>E9</f>
        <v>3382.4</v>
      </c>
      <c r="E26" s="137">
        <f>SUM(E12:E25)</f>
        <v>44782.976000000002</v>
      </c>
      <c r="F26" s="138">
        <f>SUM(F12:F25)</f>
        <v>13.239999999999998</v>
      </c>
      <c r="G26" s="135"/>
    </row>
    <row r="27" spans="1:7" ht="20.25" hidden="1" customHeight="1">
      <c r="A27" s="50"/>
      <c r="B27" s="125" t="s">
        <v>15</v>
      </c>
      <c r="C27" s="15"/>
      <c r="D27" s="10"/>
      <c r="E27" s="15"/>
      <c r="F27" s="15"/>
      <c r="G27" s="15" t="s">
        <v>52</v>
      </c>
    </row>
    <row r="28" spans="1:7" ht="27.75" hidden="1" customHeight="1">
      <c r="A28" s="51">
        <v>12</v>
      </c>
      <c r="B28" s="27" t="s">
        <v>59</v>
      </c>
      <c r="C28" s="120" t="s">
        <v>7</v>
      </c>
      <c r="D28" s="10">
        <v>3434</v>
      </c>
      <c r="E28" s="123">
        <f>F28*3382.4</f>
        <v>0</v>
      </c>
      <c r="F28" s="124"/>
      <c r="G28" s="120" t="s">
        <v>53</v>
      </c>
    </row>
    <row r="29" spans="1:7" ht="15" hidden="1" customHeight="1">
      <c r="A29" s="84"/>
      <c r="B29" s="34" t="s">
        <v>56</v>
      </c>
      <c r="C29" s="34"/>
      <c r="D29" s="34">
        <f>E9</f>
        <v>3382.4</v>
      </c>
      <c r="E29" s="35">
        <f>E26+E28</f>
        <v>44782.976000000002</v>
      </c>
      <c r="F29" s="35">
        <f>F26+F28</f>
        <v>13.239999999999998</v>
      </c>
      <c r="G29" s="34"/>
    </row>
    <row r="30" spans="1:7">
      <c r="A30" s="171"/>
      <c r="B30" s="186" t="s">
        <v>66</v>
      </c>
      <c r="C30" s="162"/>
      <c r="D30" s="162"/>
      <c r="E30" s="162"/>
      <c r="F30" s="182">
        <f>F29-F31</f>
        <v>9.1699999999999982</v>
      </c>
      <c r="G30" s="181"/>
    </row>
    <row r="31" spans="1:7">
      <c r="A31" s="171"/>
      <c r="B31" s="186" t="s">
        <v>67</v>
      </c>
      <c r="C31" s="162"/>
      <c r="D31" s="162"/>
      <c r="E31" s="162"/>
      <c r="F31" s="182">
        <v>4.07</v>
      </c>
      <c r="G31" s="162"/>
    </row>
    <row r="33" spans="2:7" hidden="1">
      <c r="B33" s="91" t="s">
        <v>69</v>
      </c>
      <c r="C33" s="93"/>
      <c r="D33" s="93"/>
      <c r="E33" s="93"/>
      <c r="F33" s="93"/>
      <c r="G33" s="64" t="s">
        <v>21</v>
      </c>
    </row>
  </sheetData>
  <mergeCells count="7">
    <mergeCell ref="G20:G23"/>
    <mergeCell ref="A4:G4"/>
    <mergeCell ref="F5:G5"/>
    <mergeCell ref="B9:C9"/>
    <mergeCell ref="E12:E14"/>
    <mergeCell ref="F12:F14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>
    <tabColor indexed="11"/>
  </sheetPr>
  <dimension ref="A1:G28"/>
  <sheetViews>
    <sheetView workbookViewId="0">
      <selection activeCell="J13" sqref="J13"/>
    </sheetView>
  </sheetViews>
  <sheetFormatPr defaultRowHeight="12.75"/>
  <cols>
    <col min="1" max="1" width="4.140625" style="62" customWidth="1"/>
    <col min="2" max="2" width="48.5703125" style="63" customWidth="1"/>
    <col min="3" max="3" width="13" style="64" customWidth="1"/>
    <col min="4" max="4" width="12.140625" style="64" hidden="1" customWidth="1"/>
    <col min="5" max="5" width="8.85546875" style="64" customWidth="1"/>
    <col min="6" max="6" width="10" style="64" customWidth="1"/>
    <col min="7" max="7" width="17.42578125" style="64" customWidth="1"/>
    <col min="8" max="16384" width="9.140625" style="65"/>
  </cols>
  <sheetData>
    <row r="1" spans="1:7">
      <c r="G1" s="61" t="s">
        <v>65</v>
      </c>
    </row>
    <row r="2" spans="1:7">
      <c r="G2" s="61" t="s">
        <v>36</v>
      </c>
    </row>
    <row r="3" spans="1:7">
      <c r="B3" s="121" t="s">
        <v>50</v>
      </c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66"/>
      <c r="C5" s="68"/>
      <c r="D5" s="67"/>
      <c r="E5" s="67"/>
      <c r="F5" s="215" t="s">
        <v>42</v>
      </c>
      <c r="G5" s="204"/>
    </row>
    <row r="6" spans="1:7" ht="12.75" customHeight="1">
      <c r="A6" s="66"/>
      <c r="C6" s="68"/>
      <c r="D6" s="67"/>
      <c r="E6" s="67"/>
      <c r="F6" s="69"/>
      <c r="G6" s="44"/>
    </row>
    <row r="7" spans="1:7" ht="12.75" customHeight="1">
      <c r="A7" s="66"/>
      <c r="B7" s="70"/>
      <c r="C7" s="68"/>
      <c r="D7" s="67"/>
      <c r="E7" s="67"/>
      <c r="F7" s="72"/>
      <c r="G7" s="72"/>
    </row>
    <row r="8" spans="1:7" ht="12.75" customHeight="1">
      <c r="A8" s="66"/>
      <c r="B8" s="216" t="s">
        <v>0</v>
      </c>
      <c r="C8" s="204"/>
      <c r="D8" s="72"/>
      <c r="E8" s="70">
        <v>3428.2</v>
      </c>
      <c r="F8" s="72" t="s">
        <v>1</v>
      </c>
      <c r="G8" s="72"/>
    </row>
    <row r="9" spans="1:7" ht="12.75" customHeight="1">
      <c r="A9" s="66"/>
      <c r="B9" s="70"/>
      <c r="C9" s="67"/>
      <c r="D9" s="73" t="s">
        <v>2</v>
      </c>
      <c r="E9" s="67"/>
      <c r="F9" s="72"/>
      <c r="G9" s="72"/>
    </row>
    <row r="10" spans="1:7" ht="61.5" customHeight="1">
      <c r="A10" s="74" t="s">
        <v>22</v>
      </c>
      <c r="B10" s="75" t="s">
        <v>3</v>
      </c>
      <c r="C10" s="76" t="s">
        <v>57</v>
      </c>
      <c r="D10" s="77" t="s">
        <v>32</v>
      </c>
      <c r="E10" s="78" t="s">
        <v>4</v>
      </c>
      <c r="F10" s="78" t="s">
        <v>5</v>
      </c>
      <c r="G10" s="78" t="s">
        <v>19</v>
      </c>
    </row>
    <row r="11" spans="1:7" ht="25.5" customHeight="1">
      <c r="A11" s="79">
        <v>1</v>
      </c>
      <c r="B11" s="47" t="s">
        <v>27</v>
      </c>
      <c r="C11" s="17" t="s">
        <v>28</v>
      </c>
      <c r="D11" s="41">
        <f>E8</f>
        <v>3428.2</v>
      </c>
      <c r="E11" s="208">
        <f>F11*D11</f>
        <v>3908.1479999999997</v>
      </c>
      <c r="F11" s="208">
        <v>1.1399999999999999</v>
      </c>
      <c r="G11" s="199" t="s">
        <v>73</v>
      </c>
    </row>
    <row r="12" spans="1:7">
      <c r="A12" s="80"/>
      <c r="B12" s="47" t="s">
        <v>30</v>
      </c>
      <c r="C12" s="17" t="s">
        <v>29</v>
      </c>
      <c r="D12" s="41"/>
      <c r="E12" s="209"/>
      <c r="F12" s="209"/>
      <c r="G12" s="200"/>
    </row>
    <row r="13" spans="1:7" ht="25.5">
      <c r="A13" s="81"/>
      <c r="B13" s="72" t="s">
        <v>44</v>
      </c>
      <c r="C13" s="87" t="s">
        <v>12</v>
      </c>
      <c r="D13" s="41"/>
      <c r="E13" s="210"/>
      <c r="F13" s="211"/>
      <c r="G13" s="200"/>
    </row>
    <row r="14" spans="1:7" ht="20.25" customHeight="1">
      <c r="A14" s="82">
        <v>2</v>
      </c>
      <c r="B14" s="19" t="s">
        <v>6</v>
      </c>
      <c r="C14" s="17" t="s">
        <v>37</v>
      </c>
      <c r="D14" s="20">
        <f>E8</f>
        <v>3428.2</v>
      </c>
      <c r="E14" s="21">
        <f>F14*D14</f>
        <v>4285.25</v>
      </c>
      <c r="F14" s="45">
        <v>1.25</v>
      </c>
      <c r="G14" s="201"/>
    </row>
    <row r="15" spans="1:7">
      <c r="A15" s="83">
        <v>3</v>
      </c>
      <c r="B15" s="19" t="s">
        <v>62</v>
      </c>
      <c r="C15" s="20" t="s">
        <v>9</v>
      </c>
      <c r="D15" s="20">
        <f>E8</f>
        <v>3428.2</v>
      </c>
      <c r="E15" s="20">
        <f>F15*D15</f>
        <v>7473.4760000000006</v>
      </c>
      <c r="F15" s="41">
        <v>2.1800000000000002</v>
      </c>
      <c r="G15" s="201"/>
    </row>
    <row r="16" spans="1:7">
      <c r="A16" s="84">
        <v>4</v>
      </c>
      <c r="B16" s="23" t="s">
        <v>10</v>
      </c>
      <c r="C16" s="20" t="s">
        <v>11</v>
      </c>
      <c r="D16" s="20">
        <f>E8</f>
        <v>3428.2</v>
      </c>
      <c r="E16" s="20">
        <f>F16*D16</f>
        <v>2056.9199999999996</v>
      </c>
      <c r="F16" s="41">
        <v>0.6</v>
      </c>
      <c r="G16" s="201"/>
    </row>
    <row r="17" spans="1:7" ht="192.75" customHeight="1">
      <c r="A17" s="83">
        <v>5</v>
      </c>
      <c r="B17" s="25" t="s">
        <v>34</v>
      </c>
      <c r="C17" s="188" t="s">
        <v>71</v>
      </c>
      <c r="D17" s="26">
        <f>E8</f>
        <v>3428.2</v>
      </c>
      <c r="E17" s="26">
        <f>F17*E8</f>
        <v>8159.1159999999991</v>
      </c>
      <c r="F17" s="85">
        <v>2.38</v>
      </c>
      <c r="G17" s="201"/>
    </row>
    <row r="18" spans="1:7" ht="15" customHeight="1">
      <c r="A18" s="83">
        <v>6</v>
      </c>
      <c r="B18" s="20" t="s">
        <v>14</v>
      </c>
      <c r="C18" s="28" t="s">
        <v>7</v>
      </c>
      <c r="D18" s="20">
        <f>E8</f>
        <v>3428.2</v>
      </c>
      <c r="E18" s="40">
        <f>F18*D18</f>
        <v>959.89600000000007</v>
      </c>
      <c r="F18" s="55">
        <v>0.28000000000000003</v>
      </c>
      <c r="G18" s="202"/>
    </row>
    <row r="19" spans="1:7" ht="14.25" hidden="1" customHeight="1">
      <c r="A19" s="84"/>
      <c r="B19" s="42" t="s">
        <v>15</v>
      </c>
      <c r="C19" s="24"/>
      <c r="D19" s="9"/>
      <c r="E19" s="31"/>
      <c r="F19" s="56"/>
      <c r="G19" s="205" t="s">
        <v>31</v>
      </c>
    </row>
    <row r="20" spans="1:7" ht="40.5" customHeight="1">
      <c r="A20" s="83">
        <v>7</v>
      </c>
      <c r="B20" s="20" t="s">
        <v>16</v>
      </c>
      <c r="C20" s="26" t="s">
        <v>7</v>
      </c>
      <c r="D20" s="26">
        <f>E8</f>
        <v>3428.2</v>
      </c>
      <c r="E20" s="26">
        <f>F20*D20</f>
        <v>1542.69</v>
      </c>
      <c r="F20" s="127">
        <v>0.45</v>
      </c>
      <c r="G20" s="206"/>
    </row>
    <row r="21" spans="1:7" ht="40.5" customHeight="1">
      <c r="A21" s="83">
        <v>8</v>
      </c>
      <c r="B21" s="20" t="s">
        <v>51</v>
      </c>
      <c r="C21" s="20" t="s">
        <v>7</v>
      </c>
      <c r="D21" s="20">
        <f>E8</f>
        <v>3428.2</v>
      </c>
      <c r="E21" s="20">
        <f>F21*D21</f>
        <v>994.17799999999988</v>
      </c>
      <c r="F21" s="128">
        <f>0.29</f>
        <v>0.28999999999999998</v>
      </c>
      <c r="G21" s="206"/>
    </row>
    <row r="22" spans="1:7" ht="40.5" customHeight="1">
      <c r="A22" s="79">
        <v>9</v>
      </c>
      <c r="B22" s="27" t="s">
        <v>59</v>
      </c>
      <c r="C22" s="120" t="s">
        <v>7</v>
      </c>
      <c r="D22" s="20">
        <f>D21</f>
        <v>3428.2</v>
      </c>
      <c r="E22" s="123">
        <f>F22*D22</f>
        <v>2605.4319999999998</v>
      </c>
      <c r="F22" s="124">
        <v>0.76</v>
      </c>
      <c r="G22" s="120" t="s">
        <v>75</v>
      </c>
    </row>
    <row r="23" spans="1:7" ht="17.25" customHeight="1">
      <c r="A23" s="134">
        <v>10</v>
      </c>
      <c r="B23" s="20" t="s">
        <v>13</v>
      </c>
      <c r="C23" s="20" t="s">
        <v>7</v>
      </c>
      <c r="D23" s="20">
        <f>E8</f>
        <v>3428.2</v>
      </c>
      <c r="E23" s="19">
        <f>F23*D23</f>
        <v>13644.235999999999</v>
      </c>
      <c r="F23" s="128">
        <v>3.98</v>
      </c>
      <c r="G23" s="135"/>
    </row>
    <row r="24" spans="1:7" ht="27.75" customHeight="1">
      <c r="A24" s="134">
        <v>11</v>
      </c>
      <c r="B24" s="20" t="s">
        <v>18</v>
      </c>
      <c r="C24" s="28" t="s">
        <v>7</v>
      </c>
      <c r="D24" s="20">
        <f>E8</f>
        <v>3428.2</v>
      </c>
      <c r="E24" s="20">
        <f>F24*D24</f>
        <v>6205.0419999999995</v>
      </c>
      <c r="F24" s="18">
        <v>1.81</v>
      </c>
      <c r="G24" s="135"/>
    </row>
    <row r="25" spans="1:7" ht="20.25" customHeight="1">
      <c r="A25" s="134">
        <v>12</v>
      </c>
      <c r="B25" s="34" t="s">
        <v>61</v>
      </c>
      <c r="C25" s="20"/>
      <c r="D25" s="9"/>
      <c r="E25" s="190">
        <f>SUM(E11:E24)</f>
        <v>51834.383999999998</v>
      </c>
      <c r="F25" s="191">
        <f>SUM(F11:F24)</f>
        <v>15.12</v>
      </c>
      <c r="G25" s="135"/>
    </row>
    <row r="26" spans="1:7">
      <c r="A26" s="171"/>
      <c r="B26" s="186" t="s">
        <v>66</v>
      </c>
      <c r="C26" s="162"/>
      <c r="D26" s="162"/>
      <c r="E26" s="162"/>
      <c r="F26" s="182">
        <f>F25-F27</f>
        <v>10.6</v>
      </c>
      <c r="G26" s="181"/>
    </row>
    <row r="27" spans="1:7">
      <c r="A27" s="171"/>
      <c r="B27" s="186" t="s">
        <v>67</v>
      </c>
      <c r="C27" s="162"/>
      <c r="D27" s="162"/>
      <c r="E27" s="162"/>
      <c r="F27" s="182">
        <v>4.5199999999999996</v>
      </c>
      <c r="G27" s="162"/>
    </row>
    <row r="28" spans="1:7">
      <c r="G28" s="64" t="s">
        <v>21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>
    <tabColor indexed="11"/>
  </sheetPr>
  <dimension ref="A1:G31"/>
  <sheetViews>
    <sheetView topLeftCell="A13" workbookViewId="0">
      <selection activeCell="H23" sqref="H23"/>
    </sheetView>
  </sheetViews>
  <sheetFormatPr defaultRowHeight="12.75"/>
  <cols>
    <col min="1" max="1" width="4.140625" style="62" customWidth="1"/>
    <col min="2" max="2" width="48" style="63" customWidth="1"/>
    <col min="3" max="3" width="12.85546875" style="64" customWidth="1"/>
    <col min="4" max="4" width="12.140625" style="64" hidden="1" customWidth="1"/>
    <col min="5" max="5" width="8.5703125" style="64" customWidth="1"/>
    <col min="6" max="6" width="10.42578125" style="64" customWidth="1"/>
    <col min="7" max="7" width="17.85546875" style="64" customWidth="1"/>
    <col min="8" max="8" width="15" style="65" customWidth="1"/>
    <col min="9" max="16384" width="9.140625" style="65"/>
  </cols>
  <sheetData>
    <row r="1" spans="1:7">
      <c r="G1" s="61" t="s">
        <v>35</v>
      </c>
    </row>
    <row r="2" spans="1:7">
      <c r="G2" s="61" t="s">
        <v>36</v>
      </c>
    </row>
    <row r="3" spans="1:7">
      <c r="B3" s="121" t="s">
        <v>50</v>
      </c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66"/>
      <c r="C5" s="68"/>
      <c r="D5" s="67"/>
      <c r="E5" s="67"/>
      <c r="F5" s="215" t="s">
        <v>43</v>
      </c>
      <c r="G5" s="204"/>
    </row>
    <row r="6" spans="1:7" ht="12.75" customHeight="1">
      <c r="A6" s="66"/>
      <c r="B6" s="70"/>
      <c r="C6" s="68"/>
      <c r="D6" s="67"/>
      <c r="E6" s="67"/>
      <c r="F6" s="72"/>
      <c r="G6" s="72"/>
    </row>
    <row r="7" spans="1:7" ht="12.75" customHeight="1">
      <c r="A7" s="66"/>
      <c r="B7" s="216" t="s">
        <v>0</v>
      </c>
      <c r="C7" s="204"/>
      <c r="D7" s="72"/>
      <c r="E7" s="70">
        <v>3437.7</v>
      </c>
      <c r="F7" s="72" t="s">
        <v>1</v>
      </c>
      <c r="G7" s="72"/>
    </row>
    <row r="8" spans="1:7" ht="12.75" customHeight="1">
      <c r="A8" s="66"/>
      <c r="B8" s="70"/>
      <c r="C8" s="67"/>
      <c r="D8" s="73" t="s">
        <v>2</v>
      </c>
      <c r="E8" s="67"/>
      <c r="F8" s="72"/>
      <c r="G8" s="72"/>
    </row>
    <row r="9" spans="1:7" ht="60" customHeight="1">
      <c r="A9" s="74" t="s">
        <v>22</v>
      </c>
      <c r="B9" s="75" t="s">
        <v>3</v>
      </c>
      <c r="C9" s="76" t="s">
        <v>57</v>
      </c>
      <c r="D9" s="77" t="s">
        <v>32</v>
      </c>
      <c r="E9" s="78" t="s">
        <v>60</v>
      </c>
      <c r="F9" s="78" t="s">
        <v>5</v>
      </c>
      <c r="G9" s="78" t="s">
        <v>19</v>
      </c>
    </row>
    <row r="10" spans="1:7" ht="25.5" customHeight="1">
      <c r="A10" s="79">
        <v>1</v>
      </c>
      <c r="B10" s="47" t="s">
        <v>27</v>
      </c>
      <c r="C10" s="17" t="s">
        <v>28</v>
      </c>
      <c r="D10" s="41">
        <f>E7</f>
        <v>3437.7</v>
      </c>
      <c r="E10" s="208">
        <f>2271.08*1.08*1.2*1.26*1.06</f>
        <v>3931.0977646080005</v>
      </c>
      <c r="F10" s="208">
        <f>E10/D10</f>
        <v>1.1435255445815518</v>
      </c>
      <c r="G10" s="199" t="s">
        <v>73</v>
      </c>
    </row>
    <row r="11" spans="1:7">
      <c r="A11" s="80"/>
      <c r="B11" s="47" t="s">
        <v>30</v>
      </c>
      <c r="C11" s="17" t="s">
        <v>29</v>
      </c>
      <c r="D11" s="41"/>
      <c r="E11" s="209"/>
      <c r="F11" s="209"/>
      <c r="G11" s="200"/>
    </row>
    <row r="12" spans="1:7" ht="24.75" customHeight="1">
      <c r="A12" s="81"/>
      <c r="B12" s="72" t="s">
        <v>44</v>
      </c>
      <c r="C12" s="65" t="s">
        <v>12</v>
      </c>
      <c r="D12" s="41"/>
      <c r="E12" s="210"/>
      <c r="F12" s="211"/>
      <c r="G12" s="200"/>
    </row>
    <row r="13" spans="1:7" ht="20.25" customHeight="1">
      <c r="A13" s="82">
        <v>2</v>
      </c>
      <c r="B13" s="19" t="s">
        <v>6</v>
      </c>
      <c r="C13" s="17" t="s">
        <v>37</v>
      </c>
      <c r="D13" s="20">
        <f>E7</f>
        <v>3437.7</v>
      </c>
      <c r="E13" s="21">
        <f>2516.5*1.08*1.2*1.27*1.06</f>
        <v>4390.4751408000011</v>
      </c>
      <c r="F13" s="45">
        <v>1.25</v>
      </c>
      <c r="G13" s="201"/>
    </row>
    <row r="14" spans="1:7">
      <c r="A14" s="83">
        <v>3</v>
      </c>
      <c r="B14" s="19" t="s">
        <v>33</v>
      </c>
      <c r="C14" s="20" t="s">
        <v>9</v>
      </c>
      <c r="D14" s="20">
        <f>E7</f>
        <v>3437.7</v>
      </c>
      <c r="E14" s="20">
        <f>F14*D14</f>
        <v>7494.1860000000006</v>
      </c>
      <c r="F14" s="41">
        <v>2.1800000000000002</v>
      </c>
      <c r="G14" s="201"/>
    </row>
    <row r="15" spans="1:7" ht="25.5">
      <c r="A15" s="84">
        <v>4</v>
      </c>
      <c r="B15" s="23" t="s">
        <v>10</v>
      </c>
      <c r="C15" s="20" t="s">
        <v>11</v>
      </c>
      <c r="D15" s="20">
        <f>E7</f>
        <v>3437.7</v>
      </c>
      <c r="E15" s="20">
        <f>F15*D15</f>
        <v>2062.62</v>
      </c>
      <c r="F15" s="41">
        <v>0.6</v>
      </c>
      <c r="G15" s="201"/>
    </row>
    <row r="16" spans="1:7" ht="207" customHeight="1">
      <c r="A16" s="83">
        <v>5</v>
      </c>
      <c r="B16" s="25" t="s">
        <v>34</v>
      </c>
      <c r="C16" s="188" t="s">
        <v>71</v>
      </c>
      <c r="D16" s="26">
        <f>E7</f>
        <v>3437.7</v>
      </c>
      <c r="E16" s="26">
        <f>F16*E7</f>
        <v>7803.5789999999997</v>
      </c>
      <c r="F16" s="85">
        <v>2.27</v>
      </c>
      <c r="G16" s="201"/>
    </row>
    <row r="17" spans="1:7" ht="15" customHeight="1">
      <c r="A17" s="83">
        <v>6</v>
      </c>
      <c r="B17" s="20" t="s">
        <v>14</v>
      </c>
      <c r="C17" s="28" t="s">
        <v>7</v>
      </c>
      <c r="D17" s="20">
        <f>E7</f>
        <v>3437.7</v>
      </c>
      <c r="E17" s="40">
        <f>F17*D17</f>
        <v>962.55600000000004</v>
      </c>
      <c r="F17" s="55">
        <v>0.28000000000000003</v>
      </c>
      <c r="G17" s="202"/>
    </row>
    <row r="18" spans="1:7" ht="14.25" hidden="1" customHeight="1">
      <c r="A18" s="84"/>
      <c r="B18" s="42" t="s">
        <v>15</v>
      </c>
      <c r="C18" s="24"/>
      <c r="D18" s="9"/>
      <c r="E18" s="31"/>
      <c r="F18" s="56"/>
      <c r="G18" s="205" t="s">
        <v>31</v>
      </c>
    </row>
    <row r="19" spans="1:7" ht="40.5" customHeight="1">
      <c r="A19" s="83">
        <v>7</v>
      </c>
      <c r="B19" s="20" t="s">
        <v>16</v>
      </c>
      <c r="C19" s="26" t="s">
        <v>7</v>
      </c>
      <c r="D19" s="26">
        <f>E7</f>
        <v>3437.7</v>
      </c>
      <c r="E19" s="26">
        <f>F19*D19</f>
        <v>0</v>
      </c>
      <c r="F19" s="127">
        <v>0</v>
      </c>
      <c r="G19" s="206"/>
    </row>
    <row r="20" spans="1:7" ht="34.5" customHeight="1">
      <c r="A20" s="83">
        <v>8</v>
      </c>
      <c r="B20" s="20" t="s">
        <v>51</v>
      </c>
      <c r="C20" s="20" t="s">
        <v>7</v>
      </c>
      <c r="D20" s="20">
        <f>E7</f>
        <v>3437.7</v>
      </c>
      <c r="E20" s="20">
        <f>F20*D20</f>
        <v>0</v>
      </c>
      <c r="F20" s="128">
        <v>0</v>
      </c>
      <c r="G20" s="206"/>
    </row>
    <row r="21" spans="1:7" ht="27.75" hidden="1" customHeight="1">
      <c r="A21" s="84">
        <v>16</v>
      </c>
      <c r="B21" s="32" t="s">
        <v>17</v>
      </c>
      <c r="C21" s="32" t="s">
        <v>7</v>
      </c>
      <c r="D21" s="9">
        <f>E7</f>
        <v>3437.7</v>
      </c>
      <c r="E21" s="33">
        <f>F21*D21</f>
        <v>0</v>
      </c>
      <c r="F21" s="86">
        <v>0</v>
      </c>
      <c r="G21" s="206"/>
    </row>
    <row r="22" spans="1:7" ht="27.75" customHeight="1">
      <c r="A22" s="134">
        <v>9</v>
      </c>
      <c r="B22" s="27" t="s">
        <v>13</v>
      </c>
      <c r="C22" s="28" t="s">
        <v>7</v>
      </c>
      <c r="D22" s="29">
        <f>E7</f>
        <v>3437.7</v>
      </c>
      <c r="E22" s="30">
        <f>F22*D22</f>
        <v>13475.784</v>
      </c>
      <c r="F22" s="54">
        <v>3.92</v>
      </c>
      <c r="G22" s="135"/>
    </row>
    <row r="23" spans="1:7" ht="27.75" customHeight="1">
      <c r="A23" s="134">
        <v>10</v>
      </c>
      <c r="B23" s="20" t="s">
        <v>18</v>
      </c>
      <c r="C23" s="28" t="s">
        <v>7</v>
      </c>
      <c r="D23" s="20">
        <f>E7</f>
        <v>3437.7</v>
      </c>
      <c r="E23" s="20">
        <f>F23*D23</f>
        <v>5465.9430000000002</v>
      </c>
      <c r="F23" s="18">
        <v>1.59</v>
      </c>
      <c r="G23" s="135"/>
    </row>
    <row r="24" spans="1:7" ht="21" customHeight="1">
      <c r="A24" s="134">
        <v>11</v>
      </c>
      <c r="B24" s="34" t="s">
        <v>61</v>
      </c>
      <c r="C24" s="136"/>
      <c r="D24" s="122"/>
      <c r="E24" s="137">
        <f>SUM(E10:E23)</f>
        <v>45586.240905408005</v>
      </c>
      <c r="F24" s="138">
        <f>SUM(F10:F23)</f>
        <v>13.23352554458155</v>
      </c>
      <c r="G24" s="135"/>
    </row>
    <row r="25" spans="1:7" ht="17.25" hidden="1" customHeight="1">
      <c r="A25" s="50"/>
      <c r="B25" s="125" t="s">
        <v>15</v>
      </c>
      <c r="C25" s="15"/>
      <c r="D25" s="10"/>
      <c r="E25" s="15"/>
      <c r="F25" s="15"/>
      <c r="G25" s="15" t="s">
        <v>52</v>
      </c>
    </row>
    <row r="26" spans="1:7" ht="27.75" hidden="1" customHeight="1">
      <c r="A26" s="51">
        <v>12</v>
      </c>
      <c r="B26" s="27" t="s">
        <v>59</v>
      </c>
      <c r="C26" s="120" t="s">
        <v>7</v>
      </c>
      <c r="D26" s="10"/>
      <c r="E26" s="123">
        <f>F26*E7</f>
        <v>0</v>
      </c>
      <c r="F26" s="124">
        <v>0</v>
      </c>
      <c r="G26" s="120" t="s">
        <v>53</v>
      </c>
    </row>
    <row r="27" spans="1:7" ht="15" hidden="1" customHeight="1">
      <c r="A27" s="84"/>
      <c r="B27" s="34" t="s">
        <v>56</v>
      </c>
      <c r="C27" s="34"/>
      <c r="D27" s="34">
        <f>E7</f>
        <v>3437.7</v>
      </c>
      <c r="E27" s="35">
        <f>E24+E26</f>
        <v>45586.240905408005</v>
      </c>
      <c r="F27" s="34">
        <f>F24+F26</f>
        <v>13.23352554458155</v>
      </c>
      <c r="G27" s="34"/>
    </row>
    <row r="28" spans="1:7">
      <c r="A28" s="171"/>
      <c r="B28" s="186" t="s">
        <v>66</v>
      </c>
      <c r="C28" s="162"/>
      <c r="D28" s="162"/>
      <c r="E28" s="162"/>
      <c r="F28" s="182">
        <f>F27-F29</f>
        <v>8.773525544581549</v>
      </c>
      <c r="G28" s="181"/>
    </row>
    <row r="29" spans="1:7">
      <c r="A29" s="171"/>
      <c r="B29" s="186" t="s">
        <v>67</v>
      </c>
      <c r="C29" s="162"/>
      <c r="D29" s="162"/>
      <c r="E29" s="162"/>
      <c r="F29" s="182">
        <v>4.46</v>
      </c>
      <c r="G29" s="162"/>
    </row>
    <row r="30" spans="1:7">
      <c r="G30" s="64" t="s">
        <v>21</v>
      </c>
    </row>
    <row r="31" spans="1:7" hidden="1">
      <c r="B31" s="91" t="s">
        <v>69</v>
      </c>
      <c r="C31" s="93"/>
      <c r="D31" s="93"/>
      <c r="E31" s="93"/>
      <c r="F31" s="93"/>
    </row>
  </sheetData>
  <mergeCells count="7">
    <mergeCell ref="G18:G21"/>
    <mergeCell ref="A4:G4"/>
    <mergeCell ref="F5:G5"/>
    <mergeCell ref="B7:C7"/>
    <mergeCell ref="E10:E12"/>
    <mergeCell ref="F10:F12"/>
    <mergeCell ref="G10:G17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5">
    <tabColor indexed="11"/>
  </sheetPr>
  <dimension ref="A1:G33"/>
  <sheetViews>
    <sheetView topLeftCell="A14" workbookViewId="0">
      <selection activeCell="H38" sqref="H38"/>
    </sheetView>
  </sheetViews>
  <sheetFormatPr defaultRowHeight="12.75"/>
  <cols>
    <col min="1" max="1" width="4.140625" style="90" customWidth="1"/>
    <col min="2" max="2" width="48.5703125" style="91" customWidth="1"/>
    <col min="3" max="3" width="13.5703125" style="93" customWidth="1"/>
    <col min="4" max="4" width="12.140625" style="93" hidden="1" customWidth="1"/>
    <col min="5" max="5" width="8.85546875" style="93" customWidth="1"/>
    <col min="6" max="6" width="9.5703125" style="93" customWidth="1"/>
    <col min="7" max="7" width="17.5703125" style="93" customWidth="1"/>
    <col min="8" max="8" width="15" style="94" customWidth="1"/>
    <col min="9" max="9" width="11.7109375" style="94" customWidth="1"/>
    <col min="10" max="10" width="14.140625" style="94" customWidth="1"/>
    <col min="11" max="16384" width="9.140625" style="94"/>
  </cols>
  <sheetData>
    <row r="1" spans="1:7">
      <c r="C1" s="92"/>
      <c r="D1" s="92"/>
      <c r="E1" s="92"/>
      <c r="F1" s="92"/>
      <c r="G1" s="61" t="s">
        <v>35</v>
      </c>
    </row>
    <row r="2" spans="1:7">
      <c r="C2" s="92"/>
      <c r="D2" s="92"/>
      <c r="E2" s="92"/>
      <c r="F2" s="92"/>
      <c r="G2" s="61" t="s">
        <v>36</v>
      </c>
    </row>
    <row r="3" spans="1:7">
      <c r="A3" s="62"/>
      <c r="B3" s="121" t="s">
        <v>50</v>
      </c>
      <c r="C3" s="64"/>
      <c r="D3" s="64"/>
      <c r="E3" s="64"/>
      <c r="F3" s="64"/>
      <c r="G3" s="64"/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95"/>
      <c r="C5" s="97"/>
      <c r="D5" s="96"/>
      <c r="E5" s="96"/>
      <c r="F5" s="218" t="s">
        <v>20</v>
      </c>
      <c r="G5" s="204"/>
    </row>
    <row r="6" spans="1:7" ht="12.75" customHeight="1">
      <c r="A6" s="95"/>
      <c r="C6" s="97"/>
      <c r="D6" s="96"/>
      <c r="E6" s="96"/>
      <c r="F6" s="98"/>
      <c r="G6" s="44"/>
    </row>
    <row r="7" spans="1:7" ht="12.75" customHeight="1">
      <c r="A7" s="95"/>
      <c r="B7" s="99"/>
      <c r="C7" s="100"/>
      <c r="D7" s="100"/>
      <c r="E7" s="100"/>
      <c r="F7" s="101"/>
      <c r="G7" s="101"/>
    </row>
    <row r="8" spans="1:7" ht="12.75" customHeight="1">
      <c r="A8" s="95"/>
      <c r="B8" s="99"/>
      <c r="C8" s="97"/>
      <c r="D8" s="96"/>
      <c r="E8" s="96"/>
      <c r="F8" s="101"/>
      <c r="G8" s="101"/>
    </row>
    <row r="9" spans="1:7" ht="12.75" customHeight="1">
      <c r="A9" s="95"/>
      <c r="B9" s="219" t="s">
        <v>0</v>
      </c>
      <c r="C9" s="204"/>
      <c r="D9" s="101"/>
      <c r="E9" s="99">
        <v>4095.9</v>
      </c>
      <c r="F9" s="101" t="s">
        <v>1</v>
      </c>
      <c r="G9" s="101"/>
    </row>
    <row r="10" spans="1:7" ht="12.75" customHeight="1">
      <c r="A10" s="95"/>
      <c r="B10" s="99"/>
      <c r="C10" s="96"/>
      <c r="D10" s="103" t="s">
        <v>2</v>
      </c>
      <c r="E10" s="96"/>
      <c r="F10" s="101"/>
      <c r="G10" s="101"/>
    </row>
    <row r="11" spans="1:7" ht="63" customHeight="1">
      <c r="A11" s="104" t="s">
        <v>22</v>
      </c>
      <c r="B11" s="105" t="s">
        <v>3</v>
      </c>
      <c r="C11" s="106" t="s">
        <v>57</v>
      </c>
      <c r="D11" s="107" t="s">
        <v>32</v>
      </c>
      <c r="E11" s="108" t="s">
        <v>4</v>
      </c>
      <c r="F11" s="108" t="s">
        <v>5</v>
      </c>
      <c r="G11" s="108" t="s">
        <v>19</v>
      </c>
    </row>
    <row r="12" spans="1:7" ht="12.75" customHeight="1">
      <c r="A12" s="109">
        <v>1</v>
      </c>
      <c r="B12" s="47" t="s">
        <v>27</v>
      </c>
      <c r="C12" s="17" t="s">
        <v>28</v>
      </c>
      <c r="D12" s="41">
        <f>E9</f>
        <v>4095.9</v>
      </c>
      <c r="E12" s="208">
        <f>F12*E9</f>
        <v>4546.4490000000005</v>
      </c>
      <c r="F12" s="208">
        <v>1.1100000000000001</v>
      </c>
      <c r="G12" s="199" t="s">
        <v>73</v>
      </c>
    </row>
    <row r="13" spans="1:7">
      <c r="A13" s="110"/>
      <c r="B13" s="47" t="s">
        <v>30</v>
      </c>
      <c r="C13" s="17" t="s">
        <v>29</v>
      </c>
      <c r="D13" s="41"/>
      <c r="E13" s="220"/>
      <c r="F13" s="221"/>
      <c r="G13" s="200"/>
    </row>
    <row r="14" spans="1:7" ht="25.5">
      <c r="A14" s="111"/>
      <c r="B14" s="112" t="s">
        <v>44</v>
      </c>
      <c r="C14" s="113" t="s">
        <v>12</v>
      </c>
      <c r="D14" s="41"/>
      <c r="E14" s="88"/>
      <c r="F14" s="89"/>
      <c r="G14" s="200"/>
    </row>
    <row r="15" spans="1:7">
      <c r="A15" s="114">
        <v>2</v>
      </c>
      <c r="B15" s="19" t="s">
        <v>6</v>
      </c>
      <c r="C15" s="17" t="s">
        <v>37</v>
      </c>
      <c r="D15" s="20">
        <f>E9</f>
        <v>4095.9</v>
      </c>
      <c r="E15" s="21">
        <f>F15*E9</f>
        <v>3727.2690000000002</v>
      </c>
      <c r="F15" s="45">
        <v>0.91</v>
      </c>
      <c r="G15" s="201"/>
    </row>
    <row r="16" spans="1:7">
      <c r="A16" s="115">
        <v>3</v>
      </c>
      <c r="B16" s="19" t="s">
        <v>8</v>
      </c>
      <c r="C16" s="20" t="s">
        <v>9</v>
      </c>
      <c r="D16" s="20">
        <f>E9</f>
        <v>4095.9</v>
      </c>
      <c r="E16" s="20">
        <f>F16*D16</f>
        <v>8929.0620000000017</v>
      </c>
      <c r="F16" s="41">
        <v>2.1800000000000002</v>
      </c>
      <c r="G16" s="201"/>
    </row>
    <row r="17" spans="1:7">
      <c r="A17" s="116">
        <v>4</v>
      </c>
      <c r="B17" s="23" t="s">
        <v>10</v>
      </c>
      <c r="C17" s="20" t="s">
        <v>11</v>
      </c>
      <c r="D17" s="20">
        <f>E9</f>
        <v>4095.9</v>
      </c>
      <c r="E17" s="20">
        <f>F17*D17</f>
        <v>2457.54</v>
      </c>
      <c r="F17" s="41">
        <v>0.6</v>
      </c>
      <c r="G17" s="201"/>
    </row>
    <row r="18" spans="1:7" ht="195" customHeight="1">
      <c r="A18" s="115">
        <v>5</v>
      </c>
      <c r="B18" s="25" t="s">
        <v>34</v>
      </c>
      <c r="C18" s="188" t="s">
        <v>71</v>
      </c>
      <c r="D18" s="26">
        <f>E9</f>
        <v>4095.9</v>
      </c>
      <c r="E18" s="26">
        <f>F18*E9</f>
        <v>12287.7</v>
      </c>
      <c r="F18" s="117">
        <v>3</v>
      </c>
      <c r="G18" s="201"/>
    </row>
    <row r="19" spans="1:7" ht="15" customHeight="1">
      <c r="A19" s="115">
        <v>6</v>
      </c>
      <c r="B19" s="20" t="s">
        <v>14</v>
      </c>
      <c r="C19" s="28" t="s">
        <v>7</v>
      </c>
      <c r="D19" s="20">
        <f>E9</f>
        <v>4095.9</v>
      </c>
      <c r="E19" s="40">
        <f>F19*D19</f>
        <v>1146.8520000000001</v>
      </c>
      <c r="F19" s="55">
        <v>0.28000000000000003</v>
      </c>
      <c r="G19" s="202"/>
    </row>
    <row r="20" spans="1:7" ht="15" customHeight="1">
      <c r="A20" s="115">
        <v>7</v>
      </c>
      <c r="B20" s="20" t="s">
        <v>55</v>
      </c>
      <c r="C20" s="20" t="s">
        <v>7</v>
      </c>
      <c r="D20" s="20">
        <f>E9</f>
        <v>4095.9</v>
      </c>
      <c r="E20" s="40">
        <f>F20*D20</f>
        <v>13885.101000000001</v>
      </c>
      <c r="F20" s="126">
        <v>3.39</v>
      </c>
      <c r="G20" s="52"/>
    </row>
    <row r="21" spans="1:7" ht="14.25" hidden="1" customHeight="1">
      <c r="A21" s="116"/>
      <c r="B21" s="42" t="s">
        <v>15</v>
      </c>
      <c r="C21" s="32"/>
      <c r="D21" s="9"/>
      <c r="E21" s="31"/>
      <c r="F21" s="56"/>
      <c r="G21" s="217" t="s">
        <v>31</v>
      </c>
    </row>
    <row r="22" spans="1:7" ht="40.5" customHeight="1">
      <c r="A22" s="115">
        <v>8</v>
      </c>
      <c r="B22" s="20" t="s">
        <v>16</v>
      </c>
      <c r="C22" s="26" t="s">
        <v>7</v>
      </c>
      <c r="D22" s="26">
        <f>E9</f>
        <v>4095.9</v>
      </c>
      <c r="E22" s="26">
        <f>F22*D22</f>
        <v>1843.1550000000002</v>
      </c>
      <c r="F22" s="127">
        <v>0.45</v>
      </c>
      <c r="G22" s="206"/>
    </row>
    <row r="23" spans="1:7" ht="32.25" customHeight="1">
      <c r="A23" s="115">
        <v>9</v>
      </c>
      <c r="B23" s="32" t="s">
        <v>51</v>
      </c>
      <c r="C23" s="20" t="s">
        <v>7</v>
      </c>
      <c r="D23" s="20">
        <f>E9</f>
        <v>4095.9</v>
      </c>
      <c r="E23" s="20">
        <f>F23*E9</f>
        <v>1187.8109999999999</v>
      </c>
      <c r="F23" s="128">
        <v>0.28999999999999998</v>
      </c>
      <c r="G23" s="206"/>
    </row>
    <row r="24" spans="1:7" ht="27.75" hidden="1" customHeight="1">
      <c r="A24" s="116">
        <v>16</v>
      </c>
      <c r="B24" s="32" t="s">
        <v>17</v>
      </c>
      <c r="C24" s="32" t="s">
        <v>7</v>
      </c>
      <c r="D24" s="9">
        <f>E9</f>
        <v>4095.9</v>
      </c>
      <c r="E24" s="33">
        <f>F24*D24</f>
        <v>0</v>
      </c>
      <c r="F24" s="118">
        <v>0</v>
      </c>
      <c r="G24" s="206"/>
    </row>
    <row r="25" spans="1:7" ht="15.75" customHeight="1">
      <c r="A25" s="116">
        <v>10</v>
      </c>
      <c r="B25" s="20" t="s">
        <v>25</v>
      </c>
      <c r="C25" s="20" t="s">
        <v>7</v>
      </c>
      <c r="D25" s="20">
        <f>E9</f>
        <v>4095.9</v>
      </c>
      <c r="E25" s="26">
        <f>F25*D25</f>
        <v>860.13900000000001</v>
      </c>
      <c r="F25" s="129">
        <v>0.21</v>
      </c>
      <c r="G25" s="46" t="s">
        <v>26</v>
      </c>
    </row>
    <row r="26" spans="1:7" ht="12.75" customHeight="1">
      <c r="A26" s="116">
        <v>11</v>
      </c>
      <c r="B26" s="119" t="s">
        <v>47</v>
      </c>
      <c r="C26" s="32" t="s">
        <v>7</v>
      </c>
      <c r="D26" s="102">
        <f>E9</f>
        <v>4095.9</v>
      </c>
      <c r="E26" s="26">
        <f>F26*E9</f>
        <v>4095.9</v>
      </c>
      <c r="F26" s="142">
        <v>1</v>
      </c>
      <c r="G26" s="46" t="s">
        <v>48</v>
      </c>
    </row>
    <row r="27" spans="1:7" ht="12.75" customHeight="1">
      <c r="A27" s="140">
        <v>12</v>
      </c>
      <c r="B27" s="27" t="s">
        <v>13</v>
      </c>
      <c r="C27" s="28" t="s">
        <v>7</v>
      </c>
      <c r="D27" s="29">
        <f>E9</f>
        <v>4095.9</v>
      </c>
      <c r="E27" s="19">
        <f>F27*D27</f>
        <v>19045.935000000001</v>
      </c>
      <c r="F27" s="54">
        <v>4.6500000000000004</v>
      </c>
      <c r="G27" s="46"/>
    </row>
    <row r="28" spans="1:7" ht="12.75" customHeight="1">
      <c r="A28" s="140">
        <v>13</v>
      </c>
      <c r="B28" s="20" t="s">
        <v>54</v>
      </c>
      <c r="C28" s="28" t="s">
        <v>7</v>
      </c>
      <c r="D28" s="20">
        <f>E9</f>
        <v>4095.9</v>
      </c>
      <c r="E28" s="20">
        <f>F28*D28</f>
        <v>10075.914000000001</v>
      </c>
      <c r="F28" s="18">
        <v>2.46</v>
      </c>
      <c r="G28" s="46"/>
    </row>
    <row r="29" spans="1:7" ht="12.75" customHeight="1">
      <c r="A29" s="140">
        <v>14</v>
      </c>
      <c r="B29" s="34" t="s">
        <v>61</v>
      </c>
      <c r="C29" s="139"/>
      <c r="D29" s="9"/>
      <c r="E29" s="190">
        <f>SUM(E12:E28)</f>
        <v>84088.827000000019</v>
      </c>
      <c r="F29" s="191">
        <f>SUM(F12:F28)</f>
        <v>20.53</v>
      </c>
      <c r="G29" s="46"/>
    </row>
    <row r="30" spans="1:7" ht="12.75" customHeight="1">
      <c r="A30" s="140"/>
      <c r="B30" s="186" t="s">
        <v>66</v>
      </c>
      <c r="C30" s="139"/>
      <c r="D30" s="9"/>
      <c r="E30" s="24"/>
      <c r="F30" s="189">
        <f>F29-F31</f>
        <v>15.240000000000002</v>
      </c>
      <c r="G30" s="46"/>
    </row>
    <row r="31" spans="1:7" ht="12.75" customHeight="1">
      <c r="A31" s="140"/>
      <c r="B31" s="186" t="s">
        <v>67</v>
      </c>
      <c r="C31" s="20"/>
      <c r="D31" s="20"/>
      <c r="E31" s="20"/>
      <c r="F31" s="18">
        <v>5.29</v>
      </c>
      <c r="G31" s="185"/>
    </row>
    <row r="32" spans="1:7" ht="13.5" hidden="1">
      <c r="A32" s="50"/>
      <c r="B32" s="125" t="s">
        <v>15</v>
      </c>
      <c r="C32" s="131"/>
      <c r="D32" s="10"/>
      <c r="E32" s="131"/>
      <c r="F32" s="131"/>
      <c r="G32" s="131" t="s">
        <v>52</v>
      </c>
    </row>
    <row r="33" spans="1:7" ht="25.5" hidden="1">
      <c r="A33" s="51">
        <v>15</v>
      </c>
      <c r="B33" s="27" t="s">
        <v>59</v>
      </c>
      <c r="C33" s="120" t="s">
        <v>7</v>
      </c>
      <c r="D33" s="10"/>
      <c r="E33" s="123">
        <f>F33*E9</f>
        <v>0</v>
      </c>
      <c r="F33" s="124">
        <v>0</v>
      </c>
      <c r="G33" s="120" t="s">
        <v>53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38">
    <tabColor indexed="11"/>
  </sheetPr>
  <dimension ref="A1:G33"/>
  <sheetViews>
    <sheetView topLeftCell="A12" workbookViewId="0">
      <selection activeCell="H28" sqref="H28"/>
    </sheetView>
  </sheetViews>
  <sheetFormatPr defaultRowHeight="12.75"/>
  <cols>
    <col min="1" max="1" width="4.140625" style="90" customWidth="1"/>
    <col min="2" max="2" width="48.5703125" style="91" customWidth="1"/>
    <col min="3" max="3" width="13.5703125" style="93" customWidth="1"/>
    <col min="4" max="4" width="12.140625" style="93" hidden="1" customWidth="1"/>
    <col min="5" max="5" width="8.85546875" style="93" customWidth="1"/>
    <col min="6" max="6" width="9.5703125" style="93" customWidth="1"/>
    <col min="7" max="7" width="17.5703125" style="93" customWidth="1"/>
    <col min="8" max="8" width="15" style="94" customWidth="1"/>
    <col min="9" max="9" width="11.7109375" style="94" customWidth="1"/>
    <col min="10" max="10" width="14.140625" style="94" customWidth="1"/>
    <col min="11" max="16384" width="9.140625" style="94"/>
  </cols>
  <sheetData>
    <row r="1" spans="1:7">
      <c r="C1" s="92"/>
      <c r="D1" s="92"/>
      <c r="E1" s="92"/>
      <c r="F1" s="92"/>
      <c r="G1" s="61" t="s">
        <v>65</v>
      </c>
    </row>
    <row r="2" spans="1:7">
      <c r="C2" s="92"/>
      <c r="D2" s="92"/>
      <c r="E2" s="92"/>
      <c r="F2" s="92"/>
      <c r="G2" s="61" t="s">
        <v>36</v>
      </c>
    </row>
    <row r="3" spans="1:7">
      <c r="A3" s="62"/>
      <c r="B3" s="121" t="s">
        <v>50</v>
      </c>
      <c r="C3" s="64"/>
      <c r="D3" s="64"/>
      <c r="E3" s="64"/>
      <c r="F3" s="64"/>
      <c r="G3" s="64"/>
    </row>
    <row r="4" spans="1:7" ht="25.5" customHeight="1">
      <c r="A4" s="196" t="s">
        <v>72</v>
      </c>
      <c r="B4" s="197"/>
      <c r="C4" s="197"/>
      <c r="D4" s="197"/>
      <c r="E4" s="197"/>
      <c r="F4" s="197"/>
      <c r="G4" s="198"/>
    </row>
    <row r="5" spans="1:7" ht="12.75" customHeight="1">
      <c r="A5" s="95"/>
      <c r="C5" s="97"/>
      <c r="D5" s="96"/>
      <c r="E5" s="96"/>
      <c r="F5" s="218" t="s">
        <v>49</v>
      </c>
      <c r="G5" s="204"/>
    </row>
    <row r="6" spans="1:7" ht="12.75" customHeight="1">
      <c r="A6" s="95"/>
      <c r="C6" s="97"/>
      <c r="D6" s="96"/>
      <c r="E6" s="96"/>
      <c r="F6" s="98"/>
      <c r="G6" s="44"/>
    </row>
    <row r="7" spans="1:7" ht="12.75" customHeight="1">
      <c r="A7" s="95"/>
      <c r="B7" s="99"/>
      <c r="C7" s="97"/>
      <c r="D7" s="96"/>
      <c r="E7" s="96"/>
      <c r="F7" s="101"/>
      <c r="G7" s="101"/>
    </row>
    <row r="8" spans="1:7" ht="12.75" customHeight="1">
      <c r="A8" s="95"/>
      <c r="B8" s="219" t="s">
        <v>0</v>
      </c>
      <c r="C8" s="204"/>
      <c r="D8" s="101"/>
      <c r="E8" s="99">
        <v>4108.5</v>
      </c>
      <c r="F8" s="101" t="s">
        <v>1</v>
      </c>
      <c r="G8" s="101"/>
    </row>
    <row r="9" spans="1:7" ht="12.75" customHeight="1">
      <c r="A9" s="95"/>
      <c r="B9" s="99"/>
      <c r="C9" s="96"/>
      <c r="D9" s="103" t="s">
        <v>2</v>
      </c>
      <c r="E9" s="96"/>
      <c r="F9" s="101"/>
      <c r="G9" s="101"/>
    </row>
    <row r="10" spans="1:7" ht="63" customHeight="1">
      <c r="A10" s="104" t="s">
        <v>22</v>
      </c>
      <c r="B10" s="105" t="s">
        <v>3</v>
      </c>
      <c r="C10" s="106" t="s">
        <v>57</v>
      </c>
      <c r="D10" s="107" t="s">
        <v>32</v>
      </c>
      <c r="E10" s="108" t="s">
        <v>4</v>
      </c>
      <c r="F10" s="108" t="s">
        <v>5</v>
      </c>
      <c r="G10" s="108" t="s">
        <v>19</v>
      </c>
    </row>
    <row r="11" spans="1:7" ht="12.75" customHeight="1">
      <c r="A11" s="109">
        <v>1</v>
      </c>
      <c r="B11" s="47" t="s">
        <v>27</v>
      </c>
      <c r="C11" s="17" t="s">
        <v>28</v>
      </c>
      <c r="D11" s="41">
        <f>E8</f>
        <v>4108.5</v>
      </c>
      <c r="E11" s="208">
        <f>F11*E8</f>
        <v>4642.6049999999996</v>
      </c>
      <c r="F11" s="208">
        <f>1.13</f>
        <v>1.1299999999999999</v>
      </c>
      <c r="G11" s="199" t="s">
        <v>73</v>
      </c>
    </row>
    <row r="12" spans="1:7">
      <c r="A12" s="110"/>
      <c r="B12" s="47" t="s">
        <v>30</v>
      </c>
      <c r="C12" s="17" t="s">
        <v>29</v>
      </c>
      <c r="D12" s="41"/>
      <c r="E12" s="220"/>
      <c r="F12" s="221"/>
      <c r="G12" s="200"/>
    </row>
    <row r="13" spans="1:7" ht="25.5">
      <c r="A13" s="111"/>
      <c r="B13" s="112" t="s">
        <v>44</v>
      </c>
      <c r="C13" s="113" t="s">
        <v>12</v>
      </c>
      <c r="D13" s="41"/>
      <c r="E13" s="88"/>
      <c r="F13" s="89"/>
      <c r="G13" s="200"/>
    </row>
    <row r="14" spans="1:7">
      <c r="A14" s="114">
        <v>2</v>
      </c>
      <c r="B14" s="19" t="s">
        <v>6</v>
      </c>
      <c r="C14" s="17" t="s">
        <v>37</v>
      </c>
      <c r="D14" s="20">
        <f>E8</f>
        <v>4108.5</v>
      </c>
      <c r="E14" s="21">
        <f>F14*E8</f>
        <v>3738.7350000000001</v>
      </c>
      <c r="F14" s="45">
        <v>0.91</v>
      </c>
      <c r="G14" s="201"/>
    </row>
    <row r="15" spans="1:7">
      <c r="A15" s="115">
        <v>3</v>
      </c>
      <c r="B15" s="19" t="s">
        <v>64</v>
      </c>
      <c r="C15" s="20" t="s">
        <v>9</v>
      </c>
      <c r="D15" s="20">
        <f>E8</f>
        <v>4108.5</v>
      </c>
      <c r="E15" s="20">
        <f>F15*D15</f>
        <v>8956.5300000000007</v>
      </c>
      <c r="F15" s="41">
        <v>2.1800000000000002</v>
      </c>
      <c r="G15" s="201"/>
    </row>
    <row r="16" spans="1:7">
      <c r="A16" s="116">
        <v>4</v>
      </c>
      <c r="B16" s="23" t="s">
        <v>10</v>
      </c>
      <c r="C16" s="20" t="s">
        <v>11</v>
      </c>
      <c r="D16" s="20">
        <f>E8</f>
        <v>4108.5</v>
      </c>
      <c r="E16" s="20">
        <f>F16*D16</f>
        <v>2465.1</v>
      </c>
      <c r="F16" s="41">
        <v>0.6</v>
      </c>
      <c r="G16" s="201"/>
    </row>
    <row r="17" spans="1:7" ht="195" customHeight="1">
      <c r="A17" s="115">
        <v>5</v>
      </c>
      <c r="B17" s="25" t="s">
        <v>34</v>
      </c>
      <c r="C17" s="188" t="s">
        <v>71</v>
      </c>
      <c r="D17" s="26">
        <f>E8</f>
        <v>4108.5</v>
      </c>
      <c r="E17" s="26">
        <f>F17*E8</f>
        <v>13640.22</v>
      </c>
      <c r="F17" s="117">
        <v>3.32</v>
      </c>
      <c r="G17" s="201"/>
    </row>
    <row r="18" spans="1:7" ht="15" customHeight="1">
      <c r="A18" s="115">
        <v>6</v>
      </c>
      <c r="B18" s="20" t="s">
        <v>14</v>
      </c>
      <c r="C18" s="28" t="s">
        <v>7</v>
      </c>
      <c r="D18" s="20">
        <f>E8</f>
        <v>4108.5</v>
      </c>
      <c r="E18" s="40">
        <f>F18*D18</f>
        <v>1150.3800000000001</v>
      </c>
      <c r="F18" s="55">
        <v>0.28000000000000003</v>
      </c>
      <c r="G18" s="202"/>
    </row>
    <row r="19" spans="1:7" ht="15" customHeight="1">
      <c r="A19" s="115">
        <v>7</v>
      </c>
      <c r="B19" s="20" t="s">
        <v>55</v>
      </c>
      <c r="C19" s="20" t="s">
        <v>7</v>
      </c>
      <c r="D19" s="20">
        <f>E8</f>
        <v>4108.5</v>
      </c>
      <c r="E19" s="40">
        <f>F19*D19</f>
        <v>13927.815000000001</v>
      </c>
      <c r="F19" s="126">
        <v>3.39</v>
      </c>
      <c r="G19" s="52"/>
    </row>
    <row r="20" spans="1:7" ht="14.25" hidden="1" customHeight="1">
      <c r="A20" s="116"/>
      <c r="B20" s="42" t="s">
        <v>15</v>
      </c>
      <c r="C20" s="32"/>
      <c r="D20" s="9"/>
      <c r="E20" s="31"/>
      <c r="F20" s="56"/>
      <c r="G20" s="217" t="s">
        <v>31</v>
      </c>
    </row>
    <row r="21" spans="1:7" ht="40.5" customHeight="1">
      <c r="A21" s="115">
        <v>8</v>
      </c>
      <c r="B21" s="20" t="s">
        <v>16</v>
      </c>
      <c r="C21" s="26" t="s">
        <v>7</v>
      </c>
      <c r="D21" s="26">
        <f>E8</f>
        <v>4108.5</v>
      </c>
      <c r="E21" s="26">
        <f>F21*D21</f>
        <v>1848.825</v>
      </c>
      <c r="F21" s="127">
        <v>0.45</v>
      </c>
      <c r="G21" s="206"/>
    </row>
    <row r="22" spans="1:7" ht="35.25" customHeight="1">
      <c r="A22" s="115">
        <v>9</v>
      </c>
      <c r="B22" s="32" t="s">
        <v>51</v>
      </c>
      <c r="C22" s="20" t="s">
        <v>7</v>
      </c>
      <c r="D22" s="20">
        <f>E8</f>
        <v>4108.5</v>
      </c>
      <c r="E22" s="20">
        <f>F22*D22</f>
        <v>1191.4649999999999</v>
      </c>
      <c r="F22" s="128">
        <v>0.28999999999999998</v>
      </c>
      <c r="G22" s="206"/>
    </row>
    <row r="23" spans="1:7" ht="27.75" hidden="1" customHeight="1">
      <c r="A23" s="116">
        <v>16</v>
      </c>
      <c r="B23" s="20" t="s">
        <v>17</v>
      </c>
      <c r="C23" s="20" t="s">
        <v>7</v>
      </c>
      <c r="D23" s="20">
        <f>E8</f>
        <v>4108.5</v>
      </c>
      <c r="E23" s="26">
        <f>F23*D23</f>
        <v>0</v>
      </c>
      <c r="F23" s="129">
        <v>0</v>
      </c>
      <c r="G23" s="206"/>
    </row>
    <row r="24" spans="1:7" ht="21" customHeight="1">
      <c r="A24" s="116">
        <v>10</v>
      </c>
      <c r="B24" s="20" t="s">
        <v>25</v>
      </c>
      <c r="C24" s="20" t="s">
        <v>7</v>
      </c>
      <c r="D24" s="20">
        <f>E8</f>
        <v>4108.5</v>
      </c>
      <c r="E24" s="26">
        <f>F24*D24</f>
        <v>862.78499999999997</v>
      </c>
      <c r="F24" s="129">
        <v>0.21</v>
      </c>
      <c r="G24" s="46" t="s">
        <v>26</v>
      </c>
    </row>
    <row r="25" spans="1:7" ht="16.5" customHeight="1">
      <c r="A25" s="116">
        <v>11</v>
      </c>
      <c r="B25" s="132" t="s">
        <v>47</v>
      </c>
      <c r="C25" s="20" t="s">
        <v>7</v>
      </c>
      <c r="D25" s="133">
        <f>E8</f>
        <v>4108.5</v>
      </c>
      <c r="E25" s="26">
        <f>F25*E8</f>
        <v>4108.5</v>
      </c>
      <c r="F25" s="133">
        <v>1</v>
      </c>
      <c r="G25" s="46" t="s">
        <v>48</v>
      </c>
    </row>
    <row r="26" spans="1:7" ht="16.5" customHeight="1">
      <c r="A26" s="116">
        <v>12</v>
      </c>
      <c r="B26" s="27" t="s">
        <v>13</v>
      </c>
      <c r="C26" s="28" t="s">
        <v>7</v>
      </c>
      <c r="D26" s="29">
        <f>E8</f>
        <v>4108.5</v>
      </c>
      <c r="E26" s="30">
        <f>F26*D26</f>
        <v>18077.400000000001</v>
      </c>
      <c r="F26" s="54">
        <v>4.4000000000000004</v>
      </c>
      <c r="G26" s="46"/>
    </row>
    <row r="27" spans="1:7" ht="16.5" customHeight="1">
      <c r="A27" s="116">
        <v>13</v>
      </c>
      <c r="B27" s="20" t="s">
        <v>58</v>
      </c>
      <c r="C27" s="28" t="s">
        <v>7</v>
      </c>
      <c r="D27" s="20">
        <f>E8</f>
        <v>4108.5</v>
      </c>
      <c r="E27" s="20">
        <f>F27*D27</f>
        <v>10189.08</v>
      </c>
      <c r="F27" s="18">
        <v>2.48</v>
      </c>
      <c r="G27" s="46"/>
    </row>
    <row r="28" spans="1:7" ht="16.5" customHeight="1">
      <c r="A28" s="116">
        <v>14</v>
      </c>
      <c r="B28" s="34" t="s">
        <v>61</v>
      </c>
      <c r="C28" s="20"/>
      <c r="D28" s="133"/>
      <c r="E28" s="183">
        <f>SUM(E11:E27)</f>
        <v>84799.44</v>
      </c>
      <c r="F28" s="194">
        <f>SUM(F11:F27)</f>
        <v>20.64</v>
      </c>
      <c r="G28" s="185"/>
    </row>
    <row r="29" spans="1:7" ht="16.5" hidden="1" customHeight="1">
      <c r="A29" s="116"/>
      <c r="B29" s="130" t="s">
        <v>15</v>
      </c>
      <c r="C29" s="131"/>
      <c r="D29" s="10"/>
      <c r="E29" s="131"/>
      <c r="F29" s="131"/>
      <c r="G29" s="15" t="s">
        <v>52</v>
      </c>
    </row>
    <row r="30" spans="1:7" ht="22.5" hidden="1" customHeight="1">
      <c r="A30" s="116">
        <v>15</v>
      </c>
      <c r="B30" s="27" t="s">
        <v>59</v>
      </c>
      <c r="C30" s="120" t="s">
        <v>7</v>
      </c>
      <c r="D30" s="10"/>
      <c r="E30" s="123">
        <f>F30*E8</f>
        <v>3368.97</v>
      </c>
      <c r="F30" s="124">
        <v>0.82</v>
      </c>
      <c r="G30" s="120" t="s">
        <v>53</v>
      </c>
    </row>
    <row r="31" spans="1:7" ht="15" hidden="1" customHeight="1">
      <c r="A31" s="116"/>
      <c r="B31" s="34" t="s">
        <v>56</v>
      </c>
      <c r="C31" s="34"/>
      <c r="D31" s="34">
        <f>E8</f>
        <v>4108.5</v>
      </c>
      <c r="E31" s="141">
        <f>E28+E30</f>
        <v>88168.41</v>
      </c>
      <c r="F31" s="34">
        <f>F28+F30</f>
        <v>21.46</v>
      </c>
      <c r="G31" s="34"/>
    </row>
    <row r="32" spans="1:7">
      <c r="A32" s="171"/>
      <c r="B32" s="186" t="s">
        <v>66</v>
      </c>
      <c r="C32" s="162"/>
      <c r="D32" s="162"/>
      <c r="E32" s="162"/>
      <c r="F32" s="182">
        <f>F28-F33</f>
        <v>15.64</v>
      </c>
      <c r="G32" s="181"/>
    </row>
    <row r="33" spans="1:7">
      <c r="A33" s="171"/>
      <c r="B33" s="186" t="s">
        <v>67</v>
      </c>
      <c r="C33" s="162"/>
      <c r="D33" s="162"/>
      <c r="E33" s="162"/>
      <c r="F33" s="182">
        <v>5</v>
      </c>
      <c r="G33" s="162"/>
    </row>
  </sheetData>
  <mergeCells count="7">
    <mergeCell ref="G20:G23"/>
    <mergeCell ref="A4:G4"/>
    <mergeCell ref="F5:G5"/>
    <mergeCell ref="B8:C8"/>
    <mergeCell ref="E11:E12"/>
    <mergeCell ref="F11:F12"/>
    <mergeCell ref="G11:G18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Зел 2</vt:lpstr>
      <vt:lpstr>Зел 3</vt:lpstr>
      <vt:lpstr>Зел 5</vt:lpstr>
      <vt:lpstr>Зел 9</vt:lpstr>
      <vt:lpstr>Зел 11</vt:lpstr>
      <vt:lpstr>Зел 12</vt:lpstr>
      <vt:lpstr>Зел 13</vt:lpstr>
      <vt:lpstr>Зел 15</vt:lpstr>
      <vt:lpstr>Зел 16</vt:lpstr>
      <vt:lpstr>Зел 18</vt:lpstr>
      <vt:lpstr>Зел 23</vt:lpstr>
      <vt:lpstr>Зел 29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2014-02-26T04:56:36Z</dcterms:modified>
</cp:coreProperties>
</file>