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34" i="1" l="1"/>
  <c r="J68" i="1" l="1"/>
  <c r="B56" i="1"/>
  <c r="B47" i="1"/>
  <c r="B37" i="1"/>
  <c r="D36" i="1"/>
  <c r="K30" i="1"/>
  <c r="K29" i="1"/>
  <c r="K27" i="1"/>
  <c r="K26" i="1"/>
  <c r="G20" i="1"/>
  <c r="G18" i="1"/>
  <c r="G17" i="1"/>
  <c r="G16" i="1"/>
  <c r="G15" i="1"/>
  <c r="G7" i="1"/>
  <c r="I7" i="1" s="1"/>
  <c r="A21" i="1" l="1"/>
  <c r="J14" i="1"/>
  <c r="K33" i="1"/>
  <c r="G36" i="1" l="1"/>
  <c r="F49" i="1" s="1"/>
</calcChain>
</file>

<file path=xl/sharedStrings.xml><?xml version="1.0" encoding="utf-8"?>
<sst xmlns="http://schemas.openxmlformats.org/spreadsheetml/2006/main" count="153" uniqueCount="121">
  <si>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</si>
  <si>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</si>
  <si>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</si>
  <si>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99/1</t>
  </si>
  <si>
    <t xml:space="preserve">по  ул. Ал. Невского  за </t>
  </si>
  <si>
    <t xml:space="preserve">1.   В </t>
  </si>
  <si>
    <t>период</t>
  </si>
  <si>
    <t xml:space="preserve">  по дому</t>
  </si>
  <si>
    <t xml:space="preserve">  99/1  (</t>
  </si>
  <si>
    <t>рублей, оплачено собственниками</t>
  </si>
  <si>
    <t xml:space="preserve">    рублей ( 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</si>
  <si>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</si>
  <si>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</si>
  <si>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</si>
  <si>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</si>
  <si>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 xml:space="preserve">кв.1 -                             </t>
  </si>
  <si>
    <t>руб.</t>
  </si>
  <si>
    <t xml:space="preserve">кв.6-                 </t>
  </si>
  <si>
    <t xml:space="preserve">кв.30 - </t>
  </si>
  <si>
    <t xml:space="preserve">оф.3-                </t>
  </si>
  <si>
    <t xml:space="preserve">кв.26 -                        </t>
  </si>
  <si>
    <t xml:space="preserve">кв.35 -   </t>
  </si>
  <si>
    <t xml:space="preserve">оф.2 -                </t>
  </si>
  <si>
    <t xml:space="preserve">кв.28 -                     </t>
  </si>
  <si>
    <t xml:space="preserve">кв.40-                          </t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</si>
  <si>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</si>
  <si>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</si>
  <si>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</si>
  <si>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</si>
  <si>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</si>
  <si>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</si>
  <si>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</si>
  <si>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</si>
  <si>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направлены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</si>
  <si>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</si>
  <si>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</si>
  <si>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</si>
  <si>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</si>
  <si>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</si>
  <si>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</si>
  <si>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</si>
  <si>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</si>
  <si>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Установка снегозадерживающей сетки на крыше дома (25%).</t>
  </si>
  <si>
    <t>м</t>
  </si>
  <si>
    <t>Благоустройство территории (песок)16,76%.</t>
  </si>
  <si>
    <t>т.</t>
  </si>
  <si>
    <t>Монтаж видеонаблюдения (не внесли в отчет за 2011 год).</t>
  </si>
  <si>
    <t xml:space="preserve"> - </t>
  </si>
  <si>
    <t>Техническое обслуживание видеонаблюдения за 2013 г.</t>
  </si>
  <si>
    <t>мес.</t>
  </si>
  <si>
    <t>шт.</t>
  </si>
  <si>
    <t>Покраска входных дверей.</t>
  </si>
  <si>
    <t>Ремонт уличного освещения (замена ламп на энергосберегающии)(16,76%).</t>
  </si>
  <si>
    <t>Напольное покрытие в тамбуре и ковролиновая дорожка на 1-ом этаже.</t>
  </si>
  <si>
    <t>Техническое освидетельствование лифта.</t>
  </si>
  <si>
    <t>Всего в 2013году:</t>
  </si>
  <si>
    <t>ИТОГО на 31.12.2013г:</t>
  </si>
  <si>
    <t xml:space="preserve">Перерасход средств по текущему ремонту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</si>
  <si>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</si>
  <si>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</si>
  <si>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</si>
  <si>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</si>
  <si>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</si>
  <si>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</si>
  <si>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</si>
  <si>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</si>
  <si>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</si>
  <si>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1.</t>
  </si>
  <si>
    <t>Содержание общего имущества.</t>
  </si>
  <si>
    <t>19,20 руб./м²</t>
  </si>
  <si>
    <t>2.</t>
  </si>
  <si>
    <t>Текущий ремонт общего имущества.</t>
  </si>
  <si>
    <t>4,74 руб./м²</t>
  </si>
  <si>
    <t>3.</t>
  </si>
  <si>
    <t>Отопление.</t>
  </si>
  <si>
    <t>0,019 Гкал/м²</t>
  </si>
  <si>
    <t>0,027 Гкал/м²</t>
  </si>
  <si>
    <t>4.</t>
  </si>
  <si>
    <t>Горячее водоснабжение.</t>
  </si>
  <si>
    <t>218,90 руб./чел.</t>
  </si>
  <si>
    <t>301,44 руб./чел.</t>
  </si>
  <si>
    <t>5.</t>
  </si>
  <si>
    <t>Холодное водоснабжение.</t>
  </si>
  <si>
    <t>54,01 руб./чел.</t>
  </si>
  <si>
    <t>74,71 руб./чел.</t>
  </si>
  <si>
    <t>6.</t>
  </si>
  <si>
    <t>Водоотведение.</t>
  </si>
  <si>
    <t>98,72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</si>
  <si>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</si>
  <si>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</si>
  <si>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</si>
  <si>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</si>
  <si>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</si>
  <si>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  с  кв.  метра  в  месяц;</t>
  </si>
  <si>
    <t xml:space="preserve"> - отопление 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</si>
  <si>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</si>
  <si>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</si>
  <si>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</si>
  <si>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2014 года Приказом № 7-мпр от 27 августа 2012 года. ).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</si>
  <si>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</si>
  <si>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</si>
  <si>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</si>
  <si>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</si>
  <si>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</si>
  <si>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</si>
  <si>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</si>
  <si>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</si>
  <si>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</si>
  <si>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</si>
  <si>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</si>
  <si>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</si>
  <si>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</si>
  <si>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</si>
  <si>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</si>
  <si>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>Директор</t>
  </si>
  <si>
    <t>А.Б. Хлебников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</si>
  <si>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</si>
  <si>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r>
      <t>15,64 руб./м</t>
    </r>
    <r>
      <rPr>
        <sz val="11"/>
        <rFont val="Calibri"/>
        <family val="2"/>
        <charset val="204"/>
      </rPr>
      <t>²</t>
    </r>
  </si>
  <si>
    <r>
      <t>4,74 руб./м</t>
    </r>
    <r>
      <rPr>
        <sz val="11"/>
        <rFont val="Calibri"/>
        <family val="2"/>
        <charset val="204"/>
      </rPr>
      <t>²</t>
    </r>
  </si>
  <si>
    <r>
      <t>Гкал/м</t>
    </r>
    <r>
      <rPr>
        <sz val="11"/>
        <rFont val="Calibri"/>
        <family val="2"/>
        <charset val="204"/>
      </rPr>
      <t>² (ежемесячно равными долями,</t>
    </r>
  </si>
  <si>
    <t>15,80 рубля с кв.метра или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</si>
</sst>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1" fillId="0" borderId="0" xfId="0" applyNumberFormat="1" applyFont="1" applyAlignment="1"/>
    <xf numFmtId="4" fontId="5" fillId="0" borderId="0" xfId="0" applyNumberFormat="1" applyFont="1"/>
    <xf numFmtId="2" fontId="5" fillId="0" borderId="0" xfId="0" applyNumberFormat="1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Fill="1"/>
    <xf numFmtId="4" fontId="4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Alignment="1"/>
    <xf numFmtId="4" fontId="7" fillId="0" borderId="0" xfId="0" applyNumberFormat="1" applyFont="1"/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2" fontId="1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/>
    <xf numFmtId="0" fontId="1" fillId="0" borderId="0" xfId="0" applyFont="1" applyBorder="1"/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4" fontId="5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" fontId="1" fillId="0" borderId="10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0" fontId="1" fillId="0" borderId="14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15" xfId="0" applyFont="1" applyFill="1" applyBorder="1" applyAlignment="1">
      <alignment horizontal="left"/>
    </xf>
    <xf numFmtId="4" fontId="1" fillId="0" borderId="14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horizontal="left"/>
    </xf>
    <xf numFmtId="4" fontId="1" fillId="0" borderId="14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4" fontId="1" fillId="0" borderId="14" xfId="0" applyNumberFormat="1" applyFont="1" applyFill="1" applyBorder="1" applyAlignment="1">
      <alignment horizontal="right"/>
    </xf>
    <xf numFmtId="4" fontId="1" fillId="0" borderId="15" xfId="0" applyNumberFormat="1" applyFont="1" applyFill="1" applyBorder="1" applyAlignment="1">
      <alignment horizontal="right"/>
    </xf>
    <xf numFmtId="4" fontId="8" fillId="0" borderId="6" xfId="0" applyNumberFormat="1" applyFont="1" applyBorder="1" applyAlignment="1"/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4" fontId="8" fillId="0" borderId="8" xfId="0" applyNumberFormat="1" applyFont="1" applyBorder="1" applyAlignment="1"/>
    <xf numFmtId="4" fontId="1" fillId="0" borderId="2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/>
    <xf numFmtId="4" fontId="1" fillId="0" borderId="8" xfId="0" applyNumberFormat="1" applyFont="1" applyBorder="1" applyAlignment="1"/>
    <xf numFmtId="2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abSelected="1" workbookViewId="0">
      <selection activeCell="N54" sqref="N54"/>
    </sheetView>
  </sheetViews>
  <sheetFormatPr defaultRowHeight="14.4" x14ac:dyDescent="0.3"/>
  <cols>
    <col min="1" max="1" width="5.6640625" style="1" customWidth="1"/>
    <col min="2" max="2" width="9.44140625" style="1" customWidth="1"/>
    <col min="3" max="3" width="10.5546875" style="1" customWidth="1"/>
    <col min="4" max="4" width="6" style="1" customWidth="1"/>
    <col min="5" max="5" width="8.44140625" style="1" customWidth="1"/>
    <col min="6" max="6" width="9.5546875" style="1" customWidth="1"/>
    <col min="7" max="7" width="11.6640625" style="1" customWidth="1"/>
    <col min="8" max="8" width="14" style="1" customWidth="1"/>
    <col min="9" max="9" width="11.88671875" style="1" customWidth="1"/>
    <col min="10" max="10" width="11.5546875" style="1" customWidth="1"/>
    <col min="11" max="11" width="6.109375" style="1" customWidth="1"/>
    <col min="12" max="12" width="6.33203125" style="1" customWidth="1"/>
  </cols>
  <sheetData>
    <row r="1" spans="1:12" x14ac:dyDescent="0.3">
      <c r="K1" s="2"/>
    </row>
    <row r="2" spans="1:12" ht="18" x14ac:dyDescent="0.3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8" x14ac:dyDescent="0.3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18" x14ac:dyDescent="0.35">
      <c r="A4" s="3"/>
      <c r="B4" s="4"/>
      <c r="C4" s="3"/>
      <c r="D4" s="5" t="s">
        <v>2</v>
      </c>
      <c r="E4" s="6" t="s">
        <v>3</v>
      </c>
      <c r="F4" s="7" t="s">
        <v>4</v>
      </c>
      <c r="G4" s="7"/>
      <c r="H4" s="7"/>
      <c r="I4" s="7">
        <v>2013</v>
      </c>
      <c r="J4" s="7"/>
    </row>
    <row r="6" spans="1:12" ht="15.6" x14ac:dyDescent="0.3">
      <c r="A6" s="8" t="s">
        <v>5</v>
      </c>
      <c r="B6" s="9" t="s">
        <v>6</v>
      </c>
      <c r="C6" s="1" t="s">
        <v>7</v>
      </c>
      <c r="D6" s="9" t="s">
        <v>8</v>
      </c>
      <c r="E6" s="10">
        <v>2944.7</v>
      </c>
      <c r="F6" s="1" t="s">
        <v>116</v>
      </c>
    </row>
    <row r="7" spans="1:12" x14ac:dyDescent="0.3">
      <c r="A7" s="49">
        <v>1792611.68</v>
      </c>
      <c r="B7" s="49"/>
      <c r="C7" s="11" t="s">
        <v>9</v>
      </c>
      <c r="G7" s="12">
        <f>(A7-J8)</f>
        <v>1636725.44</v>
      </c>
      <c r="H7" s="9" t="s">
        <v>10</v>
      </c>
      <c r="I7" s="13">
        <f>(G7/A7)*100</f>
        <v>91.303959371725171</v>
      </c>
      <c r="J7" s="1" t="s">
        <v>11</v>
      </c>
    </row>
    <row r="8" spans="1:12" x14ac:dyDescent="0.3">
      <c r="A8" s="1" t="s">
        <v>12</v>
      </c>
      <c r="J8" s="12">
        <v>155886.24</v>
      </c>
      <c r="K8" s="1" t="s">
        <v>13</v>
      </c>
    </row>
    <row r="9" spans="1:12" x14ac:dyDescent="0.3">
      <c r="A9" s="1" t="s">
        <v>14</v>
      </c>
    </row>
    <row r="10" spans="1:12" x14ac:dyDescent="0.3">
      <c r="A10" s="1" t="s">
        <v>15</v>
      </c>
      <c r="B10" s="14">
        <v>9182.56</v>
      </c>
      <c r="C10" s="1" t="s">
        <v>16</v>
      </c>
      <c r="E10" s="1" t="s">
        <v>17</v>
      </c>
      <c r="F10" s="14">
        <v>7157.08</v>
      </c>
      <c r="G10" s="1" t="s">
        <v>16</v>
      </c>
      <c r="I10" s="1" t="s">
        <v>18</v>
      </c>
      <c r="J10" s="14">
        <v>6962.33</v>
      </c>
      <c r="K10" s="1" t="s">
        <v>16</v>
      </c>
    </row>
    <row r="11" spans="1:12" x14ac:dyDescent="0.3">
      <c r="A11" s="1" t="s">
        <v>19</v>
      </c>
      <c r="B11" s="14">
        <v>16729.150000000001</v>
      </c>
      <c r="C11" s="1" t="s">
        <v>16</v>
      </c>
      <c r="E11" s="1" t="s">
        <v>20</v>
      </c>
      <c r="F11" s="14">
        <v>13564.36</v>
      </c>
      <c r="G11" s="1" t="s">
        <v>16</v>
      </c>
      <c r="I11" s="1" t="s">
        <v>21</v>
      </c>
      <c r="J11" s="14">
        <v>6507.84</v>
      </c>
      <c r="K11" s="1" t="s">
        <v>16</v>
      </c>
    </row>
    <row r="12" spans="1:12" x14ac:dyDescent="0.3">
      <c r="A12" s="1" t="s">
        <v>22</v>
      </c>
      <c r="B12" s="14">
        <v>9801.1299999999992</v>
      </c>
      <c r="C12" s="1" t="s">
        <v>16</v>
      </c>
      <c r="E12" s="1" t="s">
        <v>23</v>
      </c>
      <c r="F12" s="14">
        <v>17521.47</v>
      </c>
      <c r="G12" s="1" t="s">
        <v>16</v>
      </c>
      <c r="I12" s="1" t="s">
        <v>24</v>
      </c>
      <c r="J12" s="14">
        <v>5772.87</v>
      </c>
      <c r="K12" s="1" t="s">
        <v>16</v>
      </c>
    </row>
    <row r="13" spans="1:12" x14ac:dyDescent="0.3">
      <c r="B13" s="14"/>
    </row>
    <row r="14" spans="1:12" ht="15.6" x14ac:dyDescent="0.3">
      <c r="A14" s="1" t="s">
        <v>25</v>
      </c>
      <c r="J14" s="15">
        <f>G15+G16+G17+G18</f>
        <v>155886.24</v>
      </c>
      <c r="K14" s="16"/>
    </row>
    <row r="15" spans="1:12" x14ac:dyDescent="0.3">
      <c r="A15" s="17" t="s">
        <v>26</v>
      </c>
      <c r="B15" s="1" t="s">
        <v>27</v>
      </c>
      <c r="G15" s="12">
        <f>(J8*43.5/100)</f>
        <v>67810.5144</v>
      </c>
      <c r="H15" s="1" t="s">
        <v>16</v>
      </c>
    </row>
    <row r="16" spans="1:12" x14ac:dyDescent="0.3">
      <c r="A16" s="17" t="s">
        <v>26</v>
      </c>
      <c r="B16" s="1" t="s">
        <v>28</v>
      </c>
      <c r="G16" s="12">
        <f>(J8*36.6/100)</f>
        <v>57054.363839999998</v>
      </c>
      <c r="H16" s="1" t="s">
        <v>16</v>
      </c>
    </row>
    <row r="17" spans="1:12" x14ac:dyDescent="0.3">
      <c r="A17" s="17" t="s">
        <v>26</v>
      </c>
      <c r="B17" s="1" t="s">
        <v>29</v>
      </c>
      <c r="G17" s="12">
        <f>(J8*12.5/100)</f>
        <v>19485.78</v>
      </c>
      <c r="H17" s="1" t="s">
        <v>16</v>
      </c>
      <c r="K17" s="11"/>
      <c r="L17" s="18"/>
    </row>
    <row r="18" spans="1:12" x14ac:dyDescent="0.3">
      <c r="A18" s="17" t="s">
        <v>26</v>
      </c>
      <c r="B18" s="1" t="s">
        <v>30</v>
      </c>
      <c r="G18" s="12">
        <f>(J8*7.4/100)</f>
        <v>11535.581759999999</v>
      </c>
      <c r="H18" s="1" t="s">
        <v>16</v>
      </c>
    </row>
    <row r="19" spans="1:12" x14ac:dyDescent="0.3">
      <c r="G19" s="19"/>
    </row>
    <row r="20" spans="1:12" x14ac:dyDescent="0.3">
      <c r="A20" s="20" t="s">
        <v>31</v>
      </c>
      <c r="G20" s="12">
        <f>E6*4.74*12/1.03</f>
        <v>162616.05436893206</v>
      </c>
      <c r="H20" s="1" t="s">
        <v>32</v>
      </c>
    </row>
    <row r="21" spans="1:12" ht="15" thickBot="1" x14ac:dyDescent="0.35">
      <c r="A21" s="49">
        <f>(G20*I7/100)</f>
        <v>148474.89621291225</v>
      </c>
      <c r="B21" s="49"/>
      <c r="C21" s="1" t="s">
        <v>33</v>
      </c>
    </row>
    <row r="22" spans="1:12" x14ac:dyDescent="0.3">
      <c r="A22" s="21" t="s">
        <v>2</v>
      </c>
      <c r="B22" s="50" t="s">
        <v>34</v>
      </c>
      <c r="C22" s="51"/>
      <c r="D22" s="51"/>
      <c r="E22" s="51"/>
      <c r="F22" s="51"/>
      <c r="G22" s="51"/>
      <c r="H22" s="52"/>
      <c r="I22" s="21" t="s">
        <v>35</v>
      </c>
      <c r="J22" s="22" t="s">
        <v>36</v>
      </c>
      <c r="K22" s="50" t="s">
        <v>37</v>
      </c>
      <c r="L22" s="52"/>
    </row>
    <row r="23" spans="1:12" ht="15" thickBot="1" x14ac:dyDescent="0.35">
      <c r="A23" s="23" t="s">
        <v>38</v>
      </c>
      <c r="B23" s="53"/>
      <c r="C23" s="54"/>
      <c r="D23" s="54"/>
      <c r="E23" s="54"/>
      <c r="F23" s="54"/>
      <c r="G23" s="54"/>
      <c r="H23" s="55"/>
      <c r="I23" s="23" t="s">
        <v>39</v>
      </c>
      <c r="J23" s="24"/>
      <c r="K23" s="56" t="s">
        <v>40</v>
      </c>
      <c r="L23" s="57"/>
    </row>
    <row r="24" spans="1:12" ht="15" thickBot="1" x14ac:dyDescent="0.35">
      <c r="A24" s="25"/>
      <c r="B24" s="58" t="s">
        <v>41</v>
      </c>
      <c r="C24" s="59"/>
      <c r="D24" s="59"/>
      <c r="E24" s="59"/>
      <c r="F24" s="59"/>
      <c r="G24" s="59"/>
      <c r="H24" s="60"/>
      <c r="I24" s="26"/>
      <c r="J24" s="26"/>
      <c r="K24" s="61">
        <v>53941.97</v>
      </c>
      <c r="L24" s="62"/>
    </row>
    <row r="25" spans="1:12" x14ac:dyDescent="0.3">
      <c r="A25" s="27">
        <v>1</v>
      </c>
      <c r="B25" s="63" t="s">
        <v>42</v>
      </c>
      <c r="C25" s="64"/>
      <c r="D25" s="64"/>
      <c r="E25" s="64"/>
      <c r="F25" s="64"/>
      <c r="G25" s="64"/>
      <c r="H25" s="65"/>
      <c r="I25" s="27" t="s">
        <v>43</v>
      </c>
      <c r="J25" s="27">
        <v>26</v>
      </c>
      <c r="K25" s="96">
        <v>3857</v>
      </c>
      <c r="L25" s="97"/>
    </row>
    <row r="26" spans="1:12" x14ac:dyDescent="0.3">
      <c r="A26" s="27">
        <v>2</v>
      </c>
      <c r="B26" s="63" t="s">
        <v>44</v>
      </c>
      <c r="C26" s="68"/>
      <c r="D26" s="68"/>
      <c r="E26" s="68"/>
      <c r="F26" s="68"/>
      <c r="G26" s="68"/>
      <c r="H26" s="65"/>
      <c r="I26" s="27" t="s">
        <v>45</v>
      </c>
      <c r="J26" s="27">
        <v>2</v>
      </c>
      <c r="K26" s="69">
        <f>3000*0.1676</f>
        <v>502.8</v>
      </c>
      <c r="L26" s="70"/>
    </row>
    <row r="27" spans="1:12" x14ac:dyDescent="0.3">
      <c r="A27" s="27">
        <v>3</v>
      </c>
      <c r="B27" s="63" t="s">
        <v>46</v>
      </c>
      <c r="C27" s="64"/>
      <c r="D27" s="64"/>
      <c r="E27" s="64"/>
      <c r="F27" s="64"/>
      <c r="G27" s="64"/>
      <c r="H27" s="68"/>
      <c r="I27" s="27" t="s">
        <v>47</v>
      </c>
      <c r="J27" s="27" t="s">
        <v>47</v>
      </c>
      <c r="K27" s="66">
        <f>57281/12301.6*2678.9</f>
        <v>12473.992887104116</v>
      </c>
      <c r="L27" s="67"/>
    </row>
    <row r="28" spans="1:12" x14ac:dyDescent="0.3">
      <c r="A28" s="27">
        <v>4</v>
      </c>
      <c r="B28" s="71" t="s">
        <v>48</v>
      </c>
      <c r="C28" s="72"/>
      <c r="D28" s="72"/>
      <c r="E28" s="72"/>
      <c r="F28" s="72"/>
      <c r="G28" s="72"/>
      <c r="H28" s="73"/>
      <c r="I28" s="27" t="s">
        <v>49</v>
      </c>
      <c r="J28" s="28">
        <v>12</v>
      </c>
      <c r="K28" s="69">
        <v>7500</v>
      </c>
      <c r="L28" s="70"/>
    </row>
    <row r="29" spans="1:12" x14ac:dyDescent="0.3">
      <c r="A29" s="27">
        <v>5</v>
      </c>
      <c r="B29" s="63" t="s">
        <v>51</v>
      </c>
      <c r="C29" s="68"/>
      <c r="D29" s="68"/>
      <c r="E29" s="68"/>
      <c r="F29" s="68"/>
      <c r="G29" s="68"/>
      <c r="H29" s="65"/>
      <c r="I29" s="27" t="s">
        <v>50</v>
      </c>
      <c r="J29" s="27">
        <v>1</v>
      </c>
      <c r="K29" s="74">
        <f>537/3</f>
        <v>179</v>
      </c>
      <c r="L29" s="75"/>
    </row>
    <row r="30" spans="1:12" x14ac:dyDescent="0.3">
      <c r="A30" s="27">
        <v>6</v>
      </c>
      <c r="B30" s="63" t="s">
        <v>52</v>
      </c>
      <c r="C30" s="68"/>
      <c r="D30" s="68"/>
      <c r="E30" s="68"/>
      <c r="F30" s="68"/>
      <c r="G30" s="68"/>
      <c r="H30" s="65"/>
      <c r="I30" s="27" t="s">
        <v>50</v>
      </c>
      <c r="J30" s="28">
        <v>5</v>
      </c>
      <c r="K30" s="69">
        <f>960/6</f>
        <v>160</v>
      </c>
      <c r="L30" s="70"/>
    </row>
    <row r="31" spans="1:12" x14ac:dyDescent="0.3">
      <c r="A31" s="27">
        <v>7</v>
      </c>
      <c r="B31" s="63" t="s">
        <v>53</v>
      </c>
      <c r="C31" s="68"/>
      <c r="D31" s="68"/>
      <c r="E31" s="68"/>
      <c r="F31" s="68"/>
      <c r="G31" s="68"/>
      <c r="H31" s="65"/>
      <c r="I31" s="27" t="s">
        <v>50</v>
      </c>
      <c r="J31" s="28">
        <v>2</v>
      </c>
      <c r="K31" s="69">
        <v>1524</v>
      </c>
      <c r="L31" s="70"/>
    </row>
    <row r="32" spans="1:12" x14ac:dyDescent="0.3">
      <c r="A32" s="27">
        <v>8</v>
      </c>
      <c r="B32" s="71" t="s">
        <v>54</v>
      </c>
      <c r="C32" s="72"/>
      <c r="D32" s="72"/>
      <c r="E32" s="72"/>
      <c r="F32" s="72"/>
      <c r="G32" s="72"/>
      <c r="H32" s="73"/>
      <c r="I32" s="27" t="s">
        <v>50</v>
      </c>
      <c r="J32" s="27">
        <v>1</v>
      </c>
      <c r="K32" s="69">
        <v>6500</v>
      </c>
      <c r="L32" s="70"/>
    </row>
    <row r="33" spans="1:12" ht="15" thickBot="1" x14ac:dyDescent="0.35">
      <c r="A33" s="27"/>
      <c r="B33" s="71" t="s">
        <v>55</v>
      </c>
      <c r="C33" s="72"/>
      <c r="D33" s="72"/>
      <c r="E33" s="72"/>
      <c r="F33" s="72"/>
      <c r="G33" s="72"/>
      <c r="H33" s="73"/>
      <c r="I33" s="27"/>
      <c r="J33" s="29"/>
      <c r="K33" s="98">
        <f>SUM(K25:L32)</f>
        <v>32696.792887104115</v>
      </c>
      <c r="L33" s="99"/>
    </row>
    <row r="34" spans="1:12" ht="16.2" thickBot="1" x14ac:dyDescent="0.35">
      <c r="A34" s="25"/>
      <c r="B34" s="30" t="s">
        <v>56</v>
      </c>
      <c r="C34" s="31"/>
      <c r="D34" s="31"/>
      <c r="E34" s="31"/>
      <c r="F34" s="31"/>
      <c r="G34" s="31"/>
      <c r="H34" s="32"/>
      <c r="I34" s="25"/>
      <c r="J34" s="25"/>
      <c r="K34" s="76">
        <f>K24+K33</f>
        <v>86638.762887104123</v>
      </c>
      <c r="L34" s="95"/>
    </row>
    <row r="35" spans="1:12" x14ac:dyDescent="0.3">
      <c r="A35" s="1" t="s">
        <v>57</v>
      </c>
    </row>
    <row r="36" spans="1:12" x14ac:dyDescent="0.3">
      <c r="A36" s="1" t="s">
        <v>58</v>
      </c>
      <c r="D36" s="9">
        <f>I4</f>
        <v>2013</v>
      </c>
      <c r="E36" s="1" t="s">
        <v>59</v>
      </c>
      <c r="G36" s="10">
        <f>K34-G20</f>
        <v>-75977.291481827939</v>
      </c>
      <c r="H36" s="1" t="s">
        <v>60</v>
      </c>
    </row>
    <row r="37" spans="1:12" ht="15" thickBot="1" x14ac:dyDescent="0.35">
      <c r="A37" s="1" t="s">
        <v>61</v>
      </c>
      <c r="B37" s="9">
        <f>I4</f>
        <v>2013</v>
      </c>
      <c r="C37" s="1" t="s">
        <v>62</v>
      </c>
    </row>
    <row r="38" spans="1:12" x14ac:dyDescent="0.3">
      <c r="A38" s="33" t="s">
        <v>2</v>
      </c>
      <c r="B38" s="77" t="s">
        <v>63</v>
      </c>
      <c r="C38" s="78"/>
      <c r="D38" s="78"/>
      <c r="E38" s="78"/>
      <c r="F38" s="77" t="s">
        <v>64</v>
      </c>
      <c r="G38" s="78"/>
      <c r="H38" s="79"/>
      <c r="I38" s="77" t="s">
        <v>65</v>
      </c>
      <c r="J38" s="78"/>
      <c r="K38" s="78"/>
      <c r="L38" s="79"/>
    </row>
    <row r="39" spans="1:12" ht="15" thickBot="1" x14ac:dyDescent="0.35">
      <c r="A39" s="34"/>
      <c r="B39" s="80"/>
      <c r="C39" s="81"/>
      <c r="D39" s="81"/>
      <c r="E39" s="81"/>
      <c r="F39" s="80"/>
      <c r="G39" s="81"/>
      <c r="H39" s="82"/>
      <c r="I39" s="80" t="s">
        <v>66</v>
      </c>
      <c r="J39" s="81"/>
      <c r="K39" s="81"/>
      <c r="L39" s="82"/>
    </row>
    <row r="40" spans="1:12" x14ac:dyDescent="0.3">
      <c r="A40" s="35" t="s">
        <v>67</v>
      </c>
      <c r="B40" s="83" t="s">
        <v>68</v>
      </c>
      <c r="C40" s="84"/>
      <c r="D40" s="84"/>
      <c r="E40" s="85"/>
      <c r="F40" s="86" t="s">
        <v>117</v>
      </c>
      <c r="G40" s="87"/>
      <c r="H40" s="88"/>
      <c r="I40" s="86" t="s">
        <v>69</v>
      </c>
      <c r="J40" s="87"/>
      <c r="K40" s="87"/>
      <c r="L40" s="88"/>
    </row>
    <row r="41" spans="1:12" x14ac:dyDescent="0.3">
      <c r="A41" s="27" t="s">
        <v>70</v>
      </c>
      <c r="B41" s="71" t="s">
        <v>71</v>
      </c>
      <c r="C41" s="72"/>
      <c r="D41" s="72"/>
      <c r="E41" s="73"/>
      <c r="F41" s="89" t="s">
        <v>118</v>
      </c>
      <c r="G41" s="90"/>
      <c r="H41" s="91"/>
      <c r="I41" s="89" t="s">
        <v>72</v>
      </c>
      <c r="J41" s="90"/>
      <c r="K41" s="90"/>
      <c r="L41" s="91"/>
    </row>
    <row r="42" spans="1:12" x14ac:dyDescent="0.3">
      <c r="A42" s="27" t="s">
        <v>73</v>
      </c>
      <c r="B42" s="71" t="s">
        <v>74</v>
      </c>
      <c r="C42" s="72"/>
      <c r="D42" s="72"/>
      <c r="E42" s="73"/>
      <c r="F42" s="89" t="s">
        <v>75</v>
      </c>
      <c r="G42" s="90"/>
      <c r="H42" s="91"/>
      <c r="I42" s="89" t="s">
        <v>76</v>
      </c>
      <c r="J42" s="90"/>
      <c r="K42" s="90"/>
      <c r="L42" s="91"/>
    </row>
    <row r="43" spans="1:12" x14ac:dyDescent="0.3">
      <c r="A43" s="27" t="s">
        <v>77</v>
      </c>
      <c r="B43" s="71" t="s">
        <v>78</v>
      </c>
      <c r="C43" s="72"/>
      <c r="D43" s="72"/>
      <c r="E43" s="73"/>
      <c r="F43" s="89" t="s">
        <v>79</v>
      </c>
      <c r="G43" s="90"/>
      <c r="H43" s="91"/>
      <c r="I43" s="89" t="s">
        <v>80</v>
      </c>
      <c r="J43" s="90"/>
      <c r="K43" s="90"/>
      <c r="L43" s="91"/>
    </row>
    <row r="44" spans="1:12" x14ac:dyDescent="0.3">
      <c r="A44" s="27" t="s">
        <v>81</v>
      </c>
      <c r="B44" s="71" t="s">
        <v>82</v>
      </c>
      <c r="C44" s="72"/>
      <c r="D44" s="72"/>
      <c r="E44" s="73"/>
      <c r="F44" s="89" t="s">
        <v>83</v>
      </c>
      <c r="G44" s="90"/>
      <c r="H44" s="91"/>
      <c r="I44" s="89" t="s">
        <v>84</v>
      </c>
      <c r="J44" s="90"/>
      <c r="K44" s="90"/>
      <c r="L44" s="91"/>
    </row>
    <row r="45" spans="1:12" ht="15" thickBot="1" x14ac:dyDescent="0.35">
      <c r="A45" s="36" t="s">
        <v>85</v>
      </c>
      <c r="B45" s="92" t="s">
        <v>86</v>
      </c>
      <c r="C45" s="93"/>
      <c r="D45" s="93"/>
      <c r="E45" s="94"/>
      <c r="F45" s="53" t="s">
        <v>87</v>
      </c>
      <c r="G45" s="54"/>
      <c r="H45" s="55"/>
      <c r="I45" s="53" t="s">
        <v>88</v>
      </c>
      <c r="J45" s="54"/>
      <c r="K45" s="54"/>
      <c r="L45" s="55"/>
    </row>
    <row r="47" spans="1:12" x14ac:dyDescent="0.3">
      <c r="A47" s="37" t="s">
        <v>89</v>
      </c>
      <c r="B47" s="9">
        <f>I4+1</f>
        <v>2014</v>
      </c>
      <c r="C47" s="1" t="s">
        <v>90</v>
      </c>
    </row>
    <row r="48" spans="1:12" x14ac:dyDescent="0.3">
      <c r="A48" s="38" t="s">
        <v>91</v>
      </c>
    </row>
    <row r="49" spans="1:11" x14ac:dyDescent="0.3">
      <c r="A49" s="68" t="s">
        <v>92</v>
      </c>
      <c r="B49" s="68"/>
      <c r="C49" s="68"/>
      <c r="D49" s="68"/>
      <c r="E49" s="68"/>
      <c r="F49" s="39">
        <f>G70</f>
        <v>0</v>
      </c>
      <c r="G49" s="1" t="s">
        <v>93</v>
      </c>
    </row>
    <row r="50" spans="1:11" x14ac:dyDescent="0.3">
      <c r="A50" s="38" t="s">
        <v>94</v>
      </c>
      <c r="C50" s="100" t="s">
        <v>120</v>
      </c>
      <c r="D50" s="100"/>
      <c r="E50" s="100"/>
      <c r="F50" s="100"/>
      <c r="G50" s="9">
        <v>1.9E-2</v>
      </c>
      <c r="H50" s="1" t="s">
        <v>119</v>
      </c>
    </row>
    <row r="51" spans="1:11" x14ac:dyDescent="0.3">
      <c r="A51" s="38" t="s">
        <v>95</v>
      </c>
    </row>
    <row r="52" spans="1:11" x14ac:dyDescent="0.3">
      <c r="A52" s="38" t="s">
        <v>96</v>
      </c>
    </row>
    <row r="53" spans="1:11" x14ac:dyDescent="0.3">
      <c r="A53" s="38" t="s">
        <v>97</v>
      </c>
    </row>
    <row r="54" spans="1:11" x14ac:dyDescent="0.3">
      <c r="A54" s="38" t="s">
        <v>98</v>
      </c>
    </row>
    <row r="56" spans="1:11" x14ac:dyDescent="0.3">
      <c r="A56" s="38" t="s">
        <v>99</v>
      </c>
      <c r="B56" s="9">
        <f>I4+1</f>
        <v>2014</v>
      </c>
      <c r="C56" s="1" t="s">
        <v>100</v>
      </c>
    </row>
    <row r="57" spans="1:11" x14ac:dyDescent="0.3">
      <c r="A57" s="38" t="s">
        <v>101</v>
      </c>
    </row>
    <row r="58" spans="1:11" x14ac:dyDescent="0.3">
      <c r="A58" s="38" t="s">
        <v>102</v>
      </c>
      <c r="J58" s="14">
        <v>13000</v>
      </c>
      <c r="K58" s="1" t="s">
        <v>16</v>
      </c>
    </row>
    <row r="59" spans="1:11" x14ac:dyDescent="0.3">
      <c r="A59" s="38" t="s">
        <v>103</v>
      </c>
      <c r="J59" s="14">
        <v>6500</v>
      </c>
      <c r="K59" s="1" t="s">
        <v>16</v>
      </c>
    </row>
    <row r="60" spans="1:11" x14ac:dyDescent="0.3">
      <c r="A60" s="38" t="s">
        <v>104</v>
      </c>
      <c r="J60" s="14">
        <v>7500</v>
      </c>
      <c r="K60" s="1" t="s">
        <v>16</v>
      </c>
    </row>
    <row r="61" spans="1:11" x14ac:dyDescent="0.3">
      <c r="A61" s="38" t="s">
        <v>105</v>
      </c>
      <c r="J61" s="14">
        <v>15000</v>
      </c>
      <c r="K61" s="1" t="s">
        <v>16</v>
      </c>
    </row>
    <row r="62" spans="1:11" x14ac:dyDescent="0.3">
      <c r="A62" s="38" t="s">
        <v>106</v>
      </c>
      <c r="J62" s="14">
        <v>1200</v>
      </c>
      <c r="K62" s="1" t="s">
        <v>16</v>
      </c>
    </row>
    <row r="63" spans="1:11" x14ac:dyDescent="0.3">
      <c r="A63" s="38" t="s">
        <v>107</v>
      </c>
      <c r="J63" s="14">
        <v>1000</v>
      </c>
      <c r="K63" s="1" t="s">
        <v>16</v>
      </c>
    </row>
    <row r="64" spans="1:11" x14ac:dyDescent="0.3">
      <c r="A64" s="38" t="s">
        <v>108</v>
      </c>
      <c r="J64" s="14">
        <v>15000</v>
      </c>
      <c r="K64" s="1" t="s">
        <v>16</v>
      </c>
    </row>
    <row r="65" spans="1:11" x14ac:dyDescent="0.3">
      <c r="A65" s="38" t="s">
        <v>109</v>
      </c>
      <c r="J65" s="14">
        <v>12000</v>
      </c>
      <c r="K65" s="1" t="s">
        <v>16</v>
      </c>
    </row>
    <row r="66" spans="1:11" x14ac:dyDescent="0.3">
      <c r="A66" s="38" t="s">
        <v>110</v>
      </c>
      <c r="J66" s="14">
        <v>12000</v>
      </c>
      <c r="K66" s="1" t="s">
        <v>16</v>
      </c>
    </row>
    <row r="67" spans="1:11" x14ac:dyDescent="0.3">
      <c r="A67" s="38" t="s">
        <v>111</v>
      </c>
      <c r="J67" s="14">
        <v>10000</v>
      </c>
      <c r="K67" s="1" t="s">
        <v>16</v>
      </c>
    </row>
    <row r="68" spans="1:11" x14ac:dyDescent="0.3">
      <c r="A68" s="40" t="s">
        <v>112</v>
      </c>
      <c r="J68" s="12">
        <f>SUM(J58:J67)</f>
        <v>93200</v>
      </c>
      <c r="K68" s="41" t="s">
        <v>113</v>
      </c>
    </row>
    <row r="69" spans="1:11" x14ac:dyDescent="0.3">
      <c r="A69" s="38"/>
      <c r="B69" s="42"/>
      <c r="C69" s="42"/>
      <c r="D69" s="42"/>
      <c r="E69" s="42"/>
      <c r="F69" s="42"/>
      <c r="G69" s="42"/>
      <c r="H69" s="43"/>
      <c r="I69" s="42"/>
      <c r="J69" s="44"/>
    </row>
    <row r="70" spans="1:11" x14ac:dyDescent="0.3">
      <c r="A70" s="38"/>
      <c r="B70" s="45"/>
      <c r="C70" s="10"/>
      <c r="D70" s="45"/>
      <c r="E70" s="46"/>
      <c r="G70" s="13"/>
      <c r="H70" s="47"/>
    </row>
    <row r="72" spans="1:11" x14ac:dyDescent="0.3">
      <c r="B72" s="1" t="s">
        <v>114</v>
      </c>
    </row>
    <row r="73" spans="1:11" x14ac:dyDescent="0.3">
      <c r="B73" s="1" t="s">
        <v>64</v>
      </c>
      <c r="I73" s="1" t="s">
        <v>115</v>
      </c>
    </row>
    <row r="74" spans="1:11" x14ac:dyDescent="0.3">
      <c r="K74" s="2"/>
    </row>
  </sheetData>
  <mergeCells count="55">
    <mergeCell ref="C50:F50"/>
    <mergeCell ref="B45:E45"/>
    <mergeCell ref="F45:H45"/>
    <mergeCell ref="I45:L45"/>
    <mergeCell ref="A49:E49"/>
    <mergeCell ref="B43:E43"/>
    <mergeCell ref="F43:H43"/>
    <mergeCell ref="I43:L43"/>
    <mergeCell ref="B44:E44"/>
    <mergeCell ref="F44:H44"/>
    <mergeCell ref="I44:L44"/>
    <mergeCell ref="B41:E41"/>
    <mergeCell ref="F41:H41"/>
    <mergeCell ref="I41:L41"/>
    <mergeCell ref="B42:E42"/>
    <mergeCell ref="F42:H42"/>
    <mergeCell ref="I42:L42"/>
    <mergeCell ref="B39:E39"/>
    <mergeCell ref="F39:H39"/>
    <mergeCell ref="I39:L39"/>
    <mergeCell ref="B40:E40"/>
    <mergeCell ref="F40:H40"/>
    <mergeCell ref="I40:L40"/>
    <mergeCell ref="K34:L34"/>
    <mergeCell ref="B38:E38"/>
    <mergeCell ref="F38:H38"/>
    <mergeCell ref="I38:L38"/>
    <mergeCell ref="B32:H32"/>
    <mergeCell ref="K32:L32"/>
    <mergeCell ref="B33:H33"/>
    <mergeCell ref="K33:L33"/>
    <mergeCell ref="B30:H30"/>
    <mergeCell ref="K30:L30"/>
    <mergeCell ref="B31:H31"/>
    <mergeCell ref="K31:L31"/>
    <mergeCell ref="B29:H29"/>
    <mergeCell ref="K29:L29"/>
    <mergeCell ref="B26:H26"/>
    <mergeCell ref="K26:L26"/>
    <mergeCell ref="B27:H27"/>
    <mergeCell ref="K27:L27"/>
    <mergeCell ref="B28:H28"/>
    <mergeCell ref="K28:L28"/>
    <mergeCell ref="B25:H25"/>
    <mergeCell ref="K25:L25"/>
    <mergeCell ref="B23:H23"/>
    <mergeCell ref="K23:L23"/>
    <mergeCell ref="B24:H24"/>
    <mergeCell ref="K24:L24"/>
    <mergeCell ref="A2:L2"/>
    <mergeCell ref="A3:L3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2017-09-11T03:17:06Z</dcterms:modified>
</cp:coreProperties>
</file>