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18" i="3"/>
  <c r="J85" l="1"/>
  <c r="B6" l="1"/>
  <c r="K44" l="1"/>
  <c r="K43"/>
  <c r="K40" l="1"/>
  <c r="K39"/>
  <c r="K37" l="1"/>
  <c r="J34" l="1"/>
  <c r="K35" l="1"/>
  <c r="K34" l="1"/>
  <c r="K32" l="1"/>
  <c r="K23" l="1"/>
  <c r="K29"/>
  <c r="K28" l="1"/>
  <c r="K26" l="1"/>
  <c r="K25" l="1"/>
  <c r="K24" l="1"/>
  <c r="K45" s="1"/>
  <c r="K46" l="1"/>
  <c r="K47" s="1"/>
  <c r="K48" s="1"/>
  <c r="B69" l="1"/>
  <c r="B61"/>
  <c r="B51"/>
  <c r="D50"/>
  <c r="G50"/>
  <c r="G16"/>
  <c r="G15"/>
  <c r="G14"/>
  <c r="G13"/>
  <c r="G7"/>
  <c r="I7" s="1"/>
  <c r="A19" l="1"/>
  <c r="J86"/>
  <c r="C87" s="1"/>
  <c r="G87" s="1"/>
  <c r="F63" s="1"/>
  <c r="J12"/>
</calcChain>
</file>

<file path=xl/sharedStrings.xml><?xml version="1.0" encoding="utf-8"?>
<sst xmlns="http://schemas.openxmlformats.org/spreadsheetml/2006/main" count="189" uniqueCount="144">
  <si>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</si>
  <si>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</si>
  <si>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</si>
  <si>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</si>
  <si>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</si>
  <si>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</si>
  <si>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</si>
  <si>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</si>
  <si>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</si>
  <si>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</si>
  <si>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</si>
  <si>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</si>
  <si>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</si>
  <si>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</si>
  <si>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</si>
  <si>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</si>
  <si>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</si>
  <si>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</si>
  <si>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</si>
  <si>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</si>
  <si>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</si>
  <si>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</si>
  <si>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</si>
  <si>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</si>
  <si>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</si>
  <si>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</si>
  <si>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</si>
  <si>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</si>
  <si>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</si>
  <si>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</si>
  <si>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</si>
  <si>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</si>
  <si>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</si>
  <si>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</si>
  <si>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</si>
  <si>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</si>
  <si>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</si>
  <si>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</si>
  <si>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</si>
  <si>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</si>
  <si>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</si>
  <si>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</si>
  <si>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</si>
  <si>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</si>
  <si>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</si>
  <si>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</si>
  <si>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</si>
  <si>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</si>
  <si>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</si>
  <si>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</si>
  <si>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</si>
  <si>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</si>
  <si>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</si>
  <si>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</si>
  <si>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</si>
  <si>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</si>
  <si>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</si>
  <si>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</si>
  <si>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</si>
  <si>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</si>
  <si>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</si>
  <si>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</si>
  <si>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</si>
  <si>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</si>
  <si>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</si>
  <si>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</si>
  <si>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</si>
  <si>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</si>
  <si>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</si>
  <si>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</si>
  <si>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</si>
  <si>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</si>
  <si>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</si>
  <si>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</si>
  <si>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</si>
  <si>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Замена манометров в ИТП (50%)</t>
  </si>
  <si>
    <t>Замена термометров в ИТП (50%)</t>
  </si>
  <si>
    <t>мес.</t>
  </si>
  <si>
    <t>Техническое освидетельствование лифта</t>
  </si>
  <si>
    <t xml:space="preserve">Перерасход средств по текущему ремонту общего имущества многоквартирного дома по 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</si>
  <si>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</si>
  <si>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</si>
  <si>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</si>
  <si>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</si>
  <si>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</si>
  <si>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</si>
  <si>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>99/1</t>
  </si>
  <si>
    <t xml:space="preserve">по  ул. Ал. Невского  за </t>
  </si>
  <si>
    <t xml:space="preserve">  по дому</t>
  </si>
  <si>
    <t xml:space="preserve">  99/1  (</t>
  </si>
  <si>
    <t>м/час</t>
  </si>
  <si>
    <t>Установка новогодней елки.</t>
  </si>
  <si>
    <t xml:space="preserve">оф.2 -                </t>
  </si>
  <si>
    <t xml:space="preserve">оф.3-                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</si>
  <si>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</si>
  <si>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</si>
  <si>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0,019 Гкал/м²</t>
  </si>
  <si>
    <t>0,027 Гкал/м²</t>
  </si>
  <si>
    <t>301,44 руб./чел.</t>
  </si>
  <si>
    <t>74,71 руб./чел.</t>
  </si>
  <si>
    <t>116,82 руб./чел.</t>
  </si>
  <si>
    <t>218,90 руб./чел.</t>
  </si>
  <si>
    <t>54,01 руб./чел.</t>
  </si>
  <si>
    <t>98,72 руб./чел.</t>
  </si>
  <si>
    <t>Ремонт теплосчетчика 1 категории ТЭМ-104 (ИТП)(50%)</t>
  </si>
  <si>
    <t>раб.</t>
  </si>
  <si>
    <t>Вывоз снега с придомовой территории в январе (16,18%)</t>
  </si>
  <si>
    <t>Вывоз снега с придомовой территории в марте (16,18%)</t>
  </si>
  <si>
    <t>Сброс снега с карнизов</t>
  </si>
  <si>
    <t>Уборка снега с кровли (16,18%)</t>
  </si>
  <si>
    <t>Ремонт наружного освещения (замена ламп в торшенрах)(16,18%)</t>
  </si>
  <si>
    <t>Замена выключателя на 10 этаже  правый тамбур</t>
  </si>
  <si>
    <t>Сброс снега с карнизов в марте (4 карниза)</t>
  </si>
  <si>
    <t xml:space="preserve">Генеральная уборка в апреле </t>
  </si>
  <si>
    <t>Всего в 2014году:</t>
  </si>
  <si>
    <t>ИТОГО за 2014год:</t>
  </si>
  <si>
    <t>ИТОГО на 31.12.2014г: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</si>
  <si>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</si>
  <si>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</si>
  <si>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Монтаж ящика для показаний приборов учета.</t>
  </si>
  <si>
    <t>Покраска бордюров (16,18%)</t>
  </si>
  <si>
    <t>п.м.</t>
  </si>
  <si>
    <t>Ремонт уличного освешения (установка светильников НГБ)(16,18%)</t>
  </si>
  <si>
    <t>Программирование ключа.</t>
  </si>
  <si>
    <t>Госповерка теплосчетчиков (50%)</t>
  </si>
  <si>
    <t>Передача бесхозных сетей тепловой энергии.</t>
  </si>
  <si>
    <t xml:space="preserve"> -</t>
  </si>
  <si>
    <t>Перерасход (+) или экономия (-) средств в 2013 году.</t>
  </si>
  <si>
    <t>Монтаж снегозадержателя на кровле трансформаторной подстанции.(16,18%)</t>
  </si>
  <si>
    <t>Что  с   учетом    перерасхода (+) или экономии (-)   средств   в   2014   году  в  размере</t>
  </si>
  <si>
    <r>
      <t>кв.</t>
    </r>
    <r>
      <rPr>
        <b/>
        <sz val="11"/>
        <rFont val="Calibri"/>
        <family val="2"/>
        <charset val="204"/>
        <scheme val="minor"/>
      </rPr>
      <t>32 -</t>
    </r>
    <r>
      <rPr>
        <sz val="11"/>
        <rFont val="Calibri"/>
        <family val="2"/>
        <charset val="204"/>
        <scheme val="minor"/>
      </rPr>
      <t xml:space="preserve"> </t>
    </r>
  </si>
  <si>
    <r>
      <t>кв</t>
    </r>
    <r>
      <rPr>
        <b/>
        <sz val="11"/>
        <rFont val="Calibri"/>
        <family val="2"/>
        <charset val="204"/>
        <scheme val="minor"/>
      </rPr>
      <t>.38 -</t>
    </r>
    <r>
      <rPr>
        <sz val="11"/>
        <rFont val="Calibri"/>
        <family val="2"/>
        <charset val="204"/>
        <scheme val="minor"/>
      </rPr>
      <t xml:space="preserve">   </t>
    </r>
  </si>
  <si>
    <r>
      <t>кв.</t>
    </r>
    <r>
      <rPr>
        <b/>
        <sz val="11"/>
        <rFont val="Calibri"/>
        <family val="2"/>
        <charset val="204"/>
        <scheme val="minor"/>
      </rPr>
      <t xml:space="preserve">10 </t>
    </r>
    <r>
      <rPr>
        <sz val="11"/>
        <rFont val="Calibri"/>
        <family val="2"/>
        <charset val="204"/>
        <scheme val="minor"/>
      </rPr>
      <t>-</t>
    </r>
  </si>
  <si>
    <r>
      <t>кв.</t>
    </r>
    <r>
      <rPr>
        <b/>
        <sz val="11"/>
        <rFont val="Calibri"/>
        <family val="2"/>
        <charset val="204"/>
        <scheme val="minor"/>
      </rPr>
      <t xml:space="preserve">28 -  </t>
    </r>
  </si>
  <si>
    <t xml:space="preserve"> рублей ( </t>
  </si>
  <si>
    <t>Техническое обслуживание видеонаблюдения за 2014 г.</t>
  </si>
  <si>
    <t xml:space="preserve">  -  замена освещения в подъезде</t>
  </si>
  <si>
    <t xml:space="preserve">  -  замена стелопакета на 2 этаже </t>
  </si>
  <si>
    <t xml:space="preserve">  -  ремонт 1 этажа </t>
  </si>
  <si>
    <t xml:space="preserve">  -  ремонт козырька над входом в подъезд</t>
  </si>
  <si>
    <t>Накладные расходы (14%)</t>
  </si>
  <si>
    <t>А-Н 99-1(1)</t>
  </si>
  <si>
    <t>Генеральная уборка подъездов в ноябре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</si>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</sst>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/>
    <xf numFmtId="0" fontId="6" fillId="0" borderId="0" xfId="0" applyFont="1"/>
    <xf numFmtId="0" fontId="6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/>
    <xf numFmtId="4" fontId="11" fillId="0" borderId="0" xfId="0" applyNumberFormat="1" applyFont="1"/>
    <xf numFmtId="2" fontId="12" fillId="0" borderId="0" xfId="0" applyNumberFormat="1" applyFont="1" applyAlignment="1">
      <alignment horizontal="center"/>
    </xf>
    <xf numFmtId="4" fontId="8" fillId="0" borderId="0" xfId="0" applyNumberFormat="1" applyFont="1"/>
    <xf numFmtId="4" fontId="8" fillId="0" borderId="0" xfId="0" applyNumberFormat="1" applyFont="1" applyFill="1"/>
    <xf numFmtId="4" fontId="13" fillId="0" borderId="0" xfId="0" applyNumberFormat="1" applyFont="1" applyAlignment="1">
      <alignment horizontal="left"/>
    </xf>
    <xf numFmtId="4" fontId="12" fillId="0" borderId="0" xfId="0" applyNumberFormat="1" applyFont="1"/>
    <xf numFmtId="0" fontId="8" fillId="0" borderId="0" xfId="0" applyFont="1" applyAlignme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12" fillId="0" borderId="0" xfId="0" applyFont="1"/>
    <xf numFmtId="0" fontId="8" fillId="0" borderId="0" xfId="0" applyFont="1" applyBorder="1"/>
    <xf numFmtId="4" fontId="12" fillId="0" borderId="0" xfId="0" applyNumberFormat="1" applyFont="1" applyBorder="1"/>
    <xf numFmtId="1" fontId="8" fillId="0" borderId="1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8" fillId="0" borderId="0" xfId="0" applyFont="1" applyFill="1"/>
    <xf numFmtId="4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/>
    <xf numFmtId="4" fontId="11" fillId="0" borderId="0" xfId="0" applyNumberFormat="1" applyFont="1" applyFill="1"/>
    <xf numFmtId="4" fontId="12" fillId="0" borderId="0" xfId="0" applyNumberFormat="1" applyFont="1" applyFill="1"/>
    <xf numFmtId="4" fontId="14" fillId="0" borderId="0" xfId="0" applyNumberFormat="1" applyFont="1" applyFill="1"/>
    <xf numFmtId="0" fontId="12" fillId="0" borderId="13" xfId="0" applyFont="1" applyFill="1" applyBorder="1" applyAlignment="1"/>
    <xf numFmtId="0" fontId="12" fillId="0" borderId="14" xfId="0" applyFont="1" applyFill="1" applyBorder="1" applyAlignment="1"/>
    <xf numFmtId="0" fontId="12" fillId="0" borderId="15" xfId="0" applyFont="1" applyFill="1" applyBorder="1" applyAlignment="1"/>
    <xf numFmtId="4" fontId="12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Fill="1" applyBorder="1"/>
    <xf numFmtId="4" fontId="12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12" fillId="0" borderId="6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8" fillId="0" borderId="8" xfId="0" applyNumberFormat="1" applyFont="1" applyBorder="1" applyAlignment="1"/>
    <xf numFmtId="4" fontId="8" fillId="0" borderId="9" xfId="0" applyNumberFormat="1" applyFont="1" applyBorder="1" applyAlignment="1"/>
    <xf numFmtId="4" fontId="12" fillId="0" borderId="6" xfId="0" applyNumberFormat="1" applyFont="1" applyBorder="1" applyAlignment="1">
      <alignment horizontal="right"/>
    </xf>
    <xf numFmtId="4" fontId="12" fillId="0" borderId="7" xfId="0" applyNumberFormat="1" applyFont="1" applyBorder="1" applyAlignment="1">
      <alignment horizontal="right"/>
    </xf>
    <xf numFmtId="4" fontId="11" fillId="0" borderId="6" xfId="0" applyNumberFormat="1" applyFont="1" applyBorder="1" applyAlignment="1"/>
    <xf numFmtId="4" fontId="11" fillId="0" borderId="15" xfId="0" applyNumberFormat="1" applyFont="1" applyBorder="1" applyAlignment="1"/>
    <xf numFmtId="0" fontId="12" fillId="0" borderId="4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4" fontId="8" fillId="0" borderId="8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4" fontId="8" fillId="0" borderId="8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/>
    </xf>
    <xf numFmtId="4" fontId="8" fillId="0" borderId="8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4" fontId="8" fillId="0" borderId="13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0" fontId="12" fillId="0" borderId="4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1"/>
  <sheetViews>
    <sheetView tabSelected="1" workbookViewId="0">
      <selection activeCell="B22" sqref="B22:H22"/>
    </sheetView>
  </sheetViews>
  <sheetFormatPr defaultRowHeight="15"/>
  <cols>
    <col min="1" max="1" width="6.85546875" customWidth="1"/>
    <col min="2" max="2" width="9.140625" style="58"/>
    <col min="3" max="3" width="9.85546875" style="58" customWidth="1"/>
    <col min="4" max="4" width="9.140625" style="58"/>
    <col min="5" max="5" width="7.85546875" style="58" customWidth="1"/>
    <col min="6" max="6" width="9" style="58" customWidth="1"/>
    <col min="7" max="7" width="12.7109375" style="58" customWidth="1"/>
    <col min="8" max="8" width="8.85546875" style="58" customWidth="1"/>
    <col min="9" max="9" width="7.5703125" style="25" customWidth="1"/>
    <col min="10" max="10" width="11.28515625" style="25" bestFit="1" customWidth="1"/>
    <col min="11" max="11" width="9" style="25" customWidth="1"/>
    <col min="12" max="12" width="4.28515625" style="25" customWidth="1"/>
  </cols>
  <sheetData>
    <row r="1" spans="1:12">
      <c r="K1" s="18" t="s">
        <v>141</v>
      </c>
    </row>
    <row r="2" spans="1:12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18.7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18.75">
      <c r="A4" s="1"/>
      <c r="B4" s="23"/>
      <c r="C4" s="57" t="s">
        <v>2</v>
      </c>
      <c r="D4" s="23" t="s">
        <v>86</v>
      </c>
      <c r="E4" s="153" t="s">
        <v>87</v>
      </c>
      <c r="F4" s="153"/>
      <c r="G4" s="153"/>
      <c r="H4" s="153"/>
      <c r="I4" s="24">
        <v>2014</v>
      </c>
      <c r="J4" s="24"/>
    </row>
    <row r="5" spans="1:12" ht="22.5" customHeight="1"/>
    <row r="6" spans="1:12" ht="15.75">
      <c r="A6" s="3" t="s">
        <v>28</v>
      </c>
      <c r="B6" s="42">
        <f>I4</f>
        <v>2014</v>
      </c>
      <c r="C6" s="58" t="s">
        <v>88</v>
      </c>
      <c r="D6" s="42" t="s">
        <v>89</v>
      </c>
      <c r="E6" s="59">
        <v>2944.7</v>
      </c>
      <c r="F6" s="58" t="s">
        <v>117</v>
      </c>
    </row>
    <row r="7" spans="1:12" ht="15.75">
      <c r="A7" s="93">
        <v>1753609.69</v>
      </c>
      <c r="B7" s="93"/>
      <c r="C7" s="60" t="s">
        <v>3</v>
      </c>
      <c r="G7" s="61">
        <f>(A7-J8)</f>
        <v>1494287.3599999999</v>
      </c>
      <c r="H7" s="56" t="s">
        <v>134</v>
      </c>
      <c r="I7" s="29">
        <f>(G7/A7)*100</f>
        <v>85.212083881676079</v>
      </c>
      <c r="J7" s="25" t="s">
        <v>4</v>
      </c>
    </row>
    <row r="8" spans="1:12" ht="24" customHeight="1">
      <c r="A8" t="s">
        <v>5</v>
      </c>
      <c r="J8" s="28">
        <v>259322.33</v>
      </c>
      <c r="K8" s="25" t="s">
        <v>6</v>
      </c>
    </row>
    <row r="9" spans="1:12">
      <c r="A9" t="s">
        <v>7</v>
      </c>
    </row>
    <row r="10" spans="1:12">
      <c r="A10" t="s">
        <v>92</v>
      </c>
      <c r="B10" s="31">
        <v>30232.01</v>
      </c>
      <c r="C10" s="58" t="s">
        <v>12</v>
      </c>
      <c r="E10" s="42" t="s">
        <v>132</v>
      </c>
      <c r="F10" s="31">
        <v>12298.31</v>
      </c>
      <c r="G10" s="58" t="s">
        <v>12</v>
      </c>
      <c r="I10" s="25" t="s">
        <v>130</v>
      </c>
      <c r="J10" s="30">
        <v>17924.72</v>
      </c>
      <c r="K10" s="25" t="s">
        <v>12</v>
      </c>
    </row>
    <row r="11" spans="1:12">
      <c r="A11" t="s">
        <v>93</v>
      </c>
      <c r="B11" s="31">
        <v>22074.73</v>
      </c>
      <c r="C11" s="58" t="s">
        <v>12</v>
      </c>
      <c r="E11" s="42" t="s">
        <v>133</v>
      </c>
      <c r="F11" s="31">
        <v>53100.09</v>
      </c>
      <c r="G11" s="58" t="s">
        <v>12</v>
      </c>
      <c r="I11" s="25" t="s">
        <v>131</v>
      </c>
      <c r="J11" s="30">
        <v>14972.64</v>
      </c>
      <c r="K11" s="25" t="s">
        <v>12</v>
      </c>
    </row>
    <row r="12" spans="1:12" ht="25.5" customHeight="1">
      <c r="A12" t="s">
        <v>73</v>
      </c>
      <c r="J12" s="31">
        <f>G13+G14+G15+G16</f>
        <v>259322.33000000002</v>
      </c>
      <c r="K12" s="32"/>
    </row>
    <row r="13" spans="1:12">
      <c r="A13" s="4" t="s">
        <v>8</v>
      </c>
      <c r="B13" s="58" t="s">
        <v>9</v>
      </c>
      <c r="G13" s="62">
        <f>(J8*43.5/100)</f>
        <v>112805.21354999999</v>
      </c>
      <c r="H13" s="58" t="s">
        <v>12</v>
      </c>
    </row>
    <row r="14" spans="1:12">
      <c r="A14" s="4" t="s">
        <v>8</v>
      </c>
      <c r="B14" s="58" t="s">
        <v>10</v>
      </c>
      <c r="G14" s="62">
        <f>(J8*36.6/100)</f>
        <v>94911.972779999996</v>
      </c>
      <c r="H14" s="58" t="s">
        <v>12</v>
      </c>
    </row>
    <row r="15" spans="1:12">
      <c r="A15" s="4" t="s">
        <v>8</v>
      </c>
      <c r="B15" s="58" t="s">
        <v>11</v>
      </c>
      <c r="G15" s="62">
        <f>(J8*12.5/100)</f>
        <v>32415.291249999998</v>
      </c>
      <c r="H15" s="58" t="s">
        <v>12</v>
      </c>
      <c r="K15" s="27"/>
      <c r="L15" s="34"/>
    </row>
    <row r="16" spans="1:12">
      <c r="A16" s="4" t="s">
        <v>8</v>
      </c>
      <c r="B16" s="58" t="s">
        <v>16</v>
      </c>
      <c r="G16" s="62">
        <f>(J8*7.4/100)</f>
        <v>19189.852419999999</v>
      </c>
      <c r="H16" s="58" t="s">
        <v>12</v>
      </c>
    </row>
    <row r="17" spans="1:12" ht="17.25" customHeight="1">
      <c r="G17" s="63"/>
    </row>
    <row r="18" spans="1:12">
      <c r="A18" s="5" t="s">
        <v>13</v>
      </c>
      <c r="G18" s="62">
        <f>E6*4.74*12</f>
        <v>167494.53600000002</v>
      </c>
      <c r="H18" s="58" t="s">
        <v>14</v>
      </c>
    </row>
    <row r="19" spans="1:12" ht="20.25" customHeight="1" thickBot="1">
      <c r="A19" s="94">
        <f>(G18*I7/100)</f>
        <v>142725.58451354416</v>
      </c>
      <c r="B19" s="94"/>
      <c r="C19" s="58" t="s">
        <v>17</v>
      </c>
    </row>
    <row r="20" spans="1:12">
      <c r="A20" s="6" t="s">
        <v>2</v>
      </c>
      <c r="B20" s="148" t="s">
        <v>23</v>
      </c>
      <c r="C20" s="149"/>
      <c r="D20" s="149"/>
      <c r="E20" s="149"/>
      <c r="F20" s="149"/>
      <c r="G20" s="149"/>
      <c r="H20" s="150"/>
      <c r="I20" s="35" t="s">
        <v>21</v>
      </c>
      <c r="J20" s="36" t="s">
        <v>20</v>
      </c>
      <c r="K20" s="151" t="s">
        <v>18</v>
      </c>
      <c r="L20" s="152"/>
    </row>
    <row r="21" spans="1:12" ht="19.5" customHeight="1" thickBot="1">
      <c r="A21" s="7" t="s">
        <v>15</v>
      </c>
      <c r="B21" s="138"/>
      <c r="C21" s="139"/>
      <c r="D21" s="139"/>
      <c r="E21" s="139"/>
      <c r="F21" s="139"/>
      <c r="G21" s="139"/>
      <c r="H21" s="140"/>
      <c r="I21" s="37" t="s">
        <v>22</v>
      </c>
      <c r="J21" s="38"/>
      <c r="K21" s="141" t="s">
        <v>19</v>
      </c>
      <c r="L21" s="142"/>
    </row>
    <row r="22" spans="1:12" ht="20.25" customHeight="1" thickBot="1">
      <c r="A22" s="8"/>
      <c r="B22" s="143" t="s">
        <v>127</v>
      </c>
      <c r="C22" s="144"/>
      <c r="D22" s="144"/>
      <c r="E22" s="144"/>
      <c r="F22" s="144"/>
      <c r="G22" s="144"/>
      <c r="H22" s="145"/>
      <c r="I22" s="39"/>
      <c r="J22" s="39"/>
      <c r="K22" s="146">
        <v>26018.82</v>
      </c>
      <c r="L22" s="147"/>
    </row>
    <row r="23" spans="1:12" ht="18.75" customHeight="1">
      <c r="A23" s="9">
        <v>1</v>
      </c>
      <c r="B23" s="110" t="s">
        <v>106</v>
      </c>
      <c r="C23" s="133"/>
      <c r="D23" s="133"/>
      <c r="E23" s="133"/>
      <c r="F23" s="133"/>
      <c r="G23" s="133"/>
      <c r="H23" s="112"/>
      <c r="I23" s="26" t="s">
        <v>90</v>
      </c>
      <c r="J23" s="21">
        <v>21</v>
      </c>
      <c r="K23" s="131">
        <f>64000*0.1679</f>
        <v>10745.6</v>
      </c>
      <c r="L23" s="132"/>
    </row>
    <row r="24" spans="1:12" ht="15.75" customHeight="1">
      <c r="A24" s="9">
        <v>2</v>
      </c>
      <c r="B24" s="110" t="s">
        <v>108</v>
      </c>
      <c r="C24" s="111"/>
      <c r="D24" s="111"/>
      <c r="E24" s="111"/>
      <c r="F24" s="111"/>
      <c r="G24" s="111"/>
      <c r="H24" s="112"/>
      <c r="I24" s="21" t="s">
        <v>118</v>
      </c>
      <c r="J24" s="21">
        <v>370.18</v>
      </c>
      <c r="K24" s="136">
        <f>11000*0.1676</f>
        <v>1843.6</v>
      </c>
      <c r="L24" s="137"/>
    </row>
    <row r="25" spans="1:12">
      <c r="A25" s="9">
        <v>3</v>
      </c>
      <c r="B25" s="110" t="s">
        <v>104</v>
      </c>
      <c r="C25" s="133"/>
      <c r="D25" s="133"/>
      <c r="E25" s="133"/>
      <c r="F25" s="133"/>
      <c r="G25" s="133"/>
      <c r="H25" s="112"/>
      <c r="I25" s="40" t="s">
        <v>105</v>
      </c>
      <c r="J25" s="21">
        <v>1</v>
      </c>
      <c r="K25" s="131">
        <f>2250*0.5</f>
        <v>1125</v>
      </c>
      <c r="L25" s="132"/>
    </row>
    <row r="26" spans="1:12">
      <c r="A26" s="9">
        <v>4</v>
      </c>
      <c r="B26" s="110" t="s">
        <v>107</v>
      </c>
      <c r="C26" s="133"/>
      <c r="D26" s="133"/>
      <c r="E26" s="133"/>
      <c r="F26" s="133"/>
      <c r="G26" s="133"/>
      <c r="H26" s="112"/>
      <c r="I26" s="26" t="s">
        <v>90</v>
      </c>
      <c r="J26" s="41">
        <v>26</v>
      </c>
      <c r="K26" s="127">
        <f>82646*0.1618</f>
        <v>13372.122799999999</v>
      </c>
      <c r="L26" s="128"/>
    </row>
    <row r="27" spans="1:12">
      <c r="A27" s="9">
        <v>5</v>
      </c>
      <c r="B27" s="110" t="s">
        <v>109</v>
      </c>
      <c r="C27" s="111"/>
      <c r="D27" s="111"/>
      <c r="E27" s="111"/>
      <c r="F27" s="111"/>
      <c r="G27" s="111"/>
      <c r="H27" s="112"/>
      <c r="I27" s="42" t="s">
        <v>74</v>
      </c>
      <c r="J27" s="41">
        <v>1</v>
      </c>
      <c r="K27" s="131">
        <v>7500</v>
      </c>
      <c r="L27" s="132"/>
    </row>
    <row r="28" spans="1:12">
      <c r="A28" s="9">
        <v>6</v>
      </c>
      <c r="B28" s="110" t="s">
        <v>110</v>
      </c>
      <c r="C28" s="111"/>
      <c r="D28" s="111"/>
      <c r="E28" s="111"/>
      <c r="F28" s="111"/>
      <c r="G28" s="111"/>
      <c r="H28" s="112"/>
      <c r="I28" s="42" t="s">
        <v>74</v>
      </c>
      <c r="J28" s="41">
        <v>10</v>
      </c>
      <c r="K28" s="131">
        <f>1600*0.1618</f>
        <v>258.88</v>
      </c>
      <c r="L28" s="132"/>
    </row>
    <row r="29" spans="1:12" ht="17.25">
      <c r="A29" s="9">
        <v>7</v>
      </c>
      <c r="B29" s="110" t="s">
        <v>112</v>
      </c>
      <c r="C29" s="133"/>
      <c r="D29" s="133"/>
      <c r="E29" s="133"/>
      <c r="F29" s="133"/>
      <c r="G29" s="133"/>
      <c r="H29" s="112"/>
      <c r="I29" s="21" t="s">
        <v>118</v>
      </c>
      <c r="J29" s="21">
        <v>370.18</v>
      </c>
      <c r="K29" s="134">
        <f>400*4</f>
        <v>1600</v>
      </c>
      <c r="L29" s="135"/>
    </row>
    <row r="30" spans="1:12">
      <c r="A30" s="9">
        <v>9</v>
      </c>
      <c r="B30" s="110" t="s">
        <v>111</v>
      </c>
      <c r="C30" s="133"/>
      <c r="D30" s="133"/>
      <c r="E30" s="133"/>
      <c r="F30" s="133"/>
      <c r="G30" s="133"/>
      <c r="H30" s="112"/>
      <c r="I30" s="41" t="s">
        <v>74</v>
      </c>
      <c r="J30" s="41">
        <v>1</v>
      </c>
      <c r="K30" s="131">
        <v>70</v>
      </c>
      <c r="L30" s="132"/>
    </row>
    <row r="31" spans="1:12" ht="17.25">
      <c r="A31" s="9">
        <v>10</v>
      </c>
      <c r="B31" s="110" t="s">
        <v>113</v>
      </c>
      <c r="C31" s="133"/>
      <c r="D31" s="133"/>
      <c r="E31" s="133"/>
      <c r="F31" s="133"/>
      <c r="G31" s="133"/>
      <c r="H31" s="112"/>
      <c r="I31" s="21" t="s">
        <v>118</v>
      </c>
      <c r="J31" s="41">
        <v>248</v>
      </c>
      <c r="K31" s="131">
        <v>2644.13</v>
      </c>
      <c r="L31" s="132"/>
    </row>
    <row r="32" spans="1:12">
      <c r="A32" s="9">
        <v>11</v>
      </c>
      <c r="B32" s="110" t="s">
        <v>135</v>
      </c>
      <c r="C32" s="111"/>
      <c r="D32" s="111"/>
      <c r="E32" s="111"/>
      <c r="F32" s="111"/>
      <c r="G32" s="111"/>
      <c r="H32" s="112"/>
      <c r="I32" s="21" t="s">
        <v>77</v>
      </c>
      <c r="J32" s="22">
        <v>12</v>
      </c>
      <c r="K32" s="125">
        <f>2500*12/4</f>
        <v>7500</v>
      </c>
      <c r="L32" s="126"/>
    </row>
    <row r="33" spans="1:12">
      <c r="A33" s="9">
        <v>13</v>
      </c>
      <c r="B33" s="110" t="s">
        <v>119</v>
      </c>
      <c r="C33" s="133"/>
      <c r="D33" s="133"/>
      <c r="E33" s="133"/>
      <c r="F33" s="133"/>
      <c r="G33" s="133"/>
      <c r="H33" s="112"/>
      <c r="I33" s="41" t="s">
        <v>74</v>
      </c>
      <c r="J33" s="41">
        <v>1</v>
      </c>
      <c r="K33" s="131">
        <v>1030</v>
      </c>
      <c r="L33" s="132"/>
    </row>
    <row r="34" spans="1:12">
      <c r="A34" s="9">
        <v>14</v>
      </c>
      <c r="B34" s="110" t="s">
        <v>120</v>
      </c>
      <c r="C34" s="111"/>
      <c r="D34" s="111"/>
      <c r="E34" s="111"/>
      <c r="F34" s="111"/>
      <c r="G34" s="111"/>
      <c r="H34" s="112"/>
      <c r="I34" s="41" t="s">
        <v>121</v>
      </c>
      <c r="J34" s="51">
        <f>534*0.1618</f>
        <v>86.401200000000003</v>
      </c>
      <c r="K34" s="131">
        <f>6225*0.1618</f>
        <v>1007.205</v>
      </c>
      <c r="L34" s="132"/>
    </row>
    <row r="35" spans="1:12">
      <c r="A35" s="9">
        <v>15</v>
      </c>
      <c r="B35" s="110" t="s">
        <v>122</v>
      </c>
      <c r="C35" s="111"/>
      <c r="D35" s="111"/>
      <c r="E35" s="111"/>
      <c r="F35" s="111"/>
      <c r="G35" s="111"/>
      <c r="H35" s="112"/>
      <c r="I35" s="41" t="s">
        <v>74</v>
      </c>
      <c r="J35" s="41">
        <v>6</v>
      </c>
      <c r="K35" s="127">
        <f>(974+1000)*0.1618</f>
        <v>319.39319999999998</v>
      </c>
      <c r="L35" s="128"/>
    </row>
    <row r="36" spans="1:12">
      <c r="A36" s="9">
        <v>16</v>
      </c>
      <c r="B36" s="96" t="s">
        <v>123</v>
      </c>
      <c r="C36" s="95"/>
      <c r="D36" s="95"/>
      <c r="E36" s="95"/>
      <c r="F36" s="95"/>
      <c r="G36" s="95"/>
      <c r="H36" s="97"/>
      <c r="I36" s="2" t="s">
        <v>74</v>
      </c>
      <c r="J36" s="9">
        <v>1</v>
      </c>
      <c r="K36" s="100">
        <v>70</v>
      </c>
      <c r="L36" s="101"/>
    </row>
    <row r="37" spans="1:12">
      <c r="A37" s="9">
        <v>17</v>
      </c>
      <c r="B37" s="110" t="s">
        <v>124</v>
      </c>
      <c r="C37" s="111"/>
      <c r="D37" s="111"/>
      <c r="E37" s="111"/>
      <c r="F37" s="111"/>
      <c r="G37" s="111"/>
      <c r="H37" s="112"/>
      <c r="I37" s="41" t="s">
        <v>74</v>
      </c>
      <c r="J37" s="43">
        <v>1</v>
      </c>
      <c r="K37" s="129">
        <f>(7775+1500+400+3300)*0.5</f>
        <v>6487.5</v>
      </c>
      <c r="L37" s="130"/>
    </row>
    <row r="38" spans="1:12" ht="17.25">
      <c r="A38" s="9">
        <v>18</v>
      </c>
      <c r="B38" s="96" t="s">
        <v>142</v>
      </c>
      <c r="C38" s="95"/>
      <c r="D38" s="95"/>
      <c r="E38" s="95"/>
      <c r="F38" s="95"/>
      <c r="G38" s="95"/>
      <c r="H38" s="97"/>
      <c r="I38" s="9" t="s">
        <v>143</v>
      </c>
      <c r="J38" s="14">
        <v>255</v>
      </c>
      <c r="K38" s="131">
        <v>2644.13</v>
      </c>
      <c r="L38" s="132"/>
    </row>
    <row r="39" spans="1:12">
      <c r="A39" s="9">
        <v>19</v>
      </c>
      <c r="B39" s="96" t="s">
        <v>75</v>
      </c>
      <c r="C39" s="95"/>
      <c r="D39" s="95"/>
      <c r="E39" s="95"/>
      <c r="F39" s="95"/>
      <c r="G39" s="95"/>
      <c r="H39" s="97"/>
      <c r="I39" s="53" t="s">
        <v>74</v>
      </c>
      <c r="J39" s="54">
        <v>2</v>
      </c>
      <c r="K39" s="102">
        <f>380*2*0.5</f>
        <v>380</v>
      </c>
      <c r="L39" s="103"/>
    </row>
    <row r="40" spans="1:12">
      <c r="A40" s="9">
        <v>20</v>
      </c>
      <c r="B40" s="96" t="s">
        <v>76</v>
      </c>
      <c r="C40" s="95"/>
      <c r="D40" s="95"/>
      <c r="E40" s="95"/>
      <c r="F40" s="95"/>
      <c r="G40" s="95"/>
      <c r="H40" s="97"/>
      <c r="I40" s="53" t="s">
        <v>74</v>
      </c>
      <c r="J40" s="54">
        <v>3</v>
      </c>
      <c r="K40" s="102">
        <f>250*3*0.5</f>
        <v>375</v>
      </c>
      <c r="L40" s="103"/>
    </row>
    <row r="41" spans="1:12">
      <c r="A41" s="9">
        <v>21</v>
      </c>
      <c r="B41" s="96" t="s">
        <v>125</v>
      </c>
      <c r="C41" s="95"/>
      <c r="D41" s="95"/>
      <c r="E41" s="95"/>
      <c r="F41" s="95"/>
      <c r="G41" s="95"/>
      <c r="H41" s="97"/>
      <c r="I41" s="9" t="s">
        <v>126</v>
      </c>
      <c r="J41" s="52" t="s">
        <v>126</v>
      </c>
      <c r="K41" s="100">
        <v>11200</v>
      </c>
      <c r="L41" s="101"/>
    </row>
    <row r="42" spans="1:12">
      <c r="A42" s="9">
        <v>22</v>
      </c>
      <c r="B42" s="96" t="s">
        <v>78</v>
      </c>
      <c r="C42" s="95"/>
      <c r="D42" s="95"/>
      <c r="E42" s="95"/>
      <c r="F42" s="95"/>
      <c r="G42" s="95"/>
      <c r="H42" s="97"/>
      <c r="I42" s="9" t="s">
        <v>74</v>
      </c>
      <c r="J42" s="9">
        <v>1</v>
      </c>
      <c r="K42" s="98">
        <v>6500</v>
      </c>
      <c r="L42" s="99"/>
    </row>
    <row r="43" spans="1:12">
      <c r="A43" s="9">
        <v>23</v>
      </c>
      <c r="B43" s="110" t="s">
        <v>128</v>
      </c>
      <c r="C43" s="111"/>
      <c r="D43" s="111"/>
      <c r="E43" s="111"/>
      <c r="F43" s="111"/>
      <c r="G43" s="111"/>
      <c r="H43" s="112"/>
      <c r="I43" s="41" t="s">
        <v>74</v>
      </c>
      <c r="J43" s="44">
        <v>8</v>
      </c>
      <c r="K43" s="127">
        <f>8203.52*0.1618</f>
        <v>1327.329536</v>
      </c>
      <c r="L43" s="128"/>
    </row>
    <row r="44" spans="1:12" s="19" customFormat="1" ht="15.75" customHeight="1">
      <c r="A44" s="9">
        <v>24</v>
      </c>
      <c r="B44" s="110" t="s">
        <v>91</v>
      </c>
      <c r="C44" s="111"/>
      <c r="D44" s="111"/>
      <c r="E44" s="111"/>
      <c r="F44" s="111"/>
      <c r="G44" s="111"/>
      <c r="H44" s="112"/>
      <c r="I44" s="21" t="s">
        <v>74</v>
      </c>
      <c r="J44" s="21">
        <v>1</v>
      </c>
      <c r="K44" s="125">
        <f>7833/6</f>
        <v>1305.5</v>
      </c>
      <c r="L44" s="126"/>
    </row>
    <row r="45" spans="1:12" ht="15" customHeight="1">
      <c r="A45" s="9"/>
      <c r="B45" s="110" t="s">
        <v>114</v>
      </c>
      <c r="C45" s="111"/>
      <c r="D45" s="111"/>
      <c r="E45" s="111"/>
      <c r="F45" s="111"/>
      <c r="G45" s="111"/>
      <c r="H45" s="112"/>
      <c r="I45" s="21"/>
      <c r="J45" s="45"/>
      <c r="K45" s="113">
        <f>SUM(K23:L44)</f>
        <v>79305.390535999992</v>
      </c>
      <c r="L45" s="114"/>
    </row>
    <row r="46" spans="1:12" ht="18.75" customHeight="1">
      <c r="A46" s="20"/>
      <c r="B46" s="110" t="s">
        <v>140</v>
      </c>
      <c r="C46" s="111"/>
      <c r="D46" s="111"/>
      <c r="E46" s="111"/>
      <c r="F46" s="111"/>
      <c r="G46" s="111"/>
      <c r="H46" s="112"/>
      <c r="I46" s="21"/>
      <c r="J46" s="45"/>
      <c r="K46" s="113">
        <f>K45*0.14</f>
        <v>11102.75467504</v>
      </c>
      <c r="L46" s="114"/>
    </row>
    <row r="47" spans="1:12" ht="18.75" customHeight="1" thickBot="1">
      <c r="A47" s="9"/>
      <c r="B47" s="58" t="s">
        <v>115</v>
      </c>
      <c r="I47" s="46"/>
      <c r="K47" s="115">
        <f>SUM(K45:L46)</f>
        <v>90408.145211039984</v>
      </c>
      <c r="L47" s="116"/>
    </row>
    <row r="48" spans="1:12" ht="16.5" thickBot="1">
      <c r="A48" s="8"/>
      <c r="B48" s="64" t="s">
        <v>116</v>
      </c>
      <c r="C48" s="65"/>
      <c r="D48" s="65"/>
      <c r="E48" s="65"/>
      <c r="F48" s="65"/>
      <c r="G48" s="65"/>
      <c r="H48" s="66"/>
      <c r="I48" s="47"/>
      <c r="J48" s="47"/>
      <c r="K48" s="117">
        <f>K47+K22</f>
        <v>116426.96521103999</v>
      </c>
      <c r="L48" s="118"/>
    </row>
    <row r="49" spans="1:12">
      <c r="A49" t="s">
        <v>79</v>
      </c>
    </row>
    <row r="50" spans="1:12" ht="11.25" customHeight="1">
      <c r="A50" t="s">
        <v>24</v>
      </c>
      <c r="D50" s="42">
        <f>I4</f>
        <v>2014</v>
      </c>
      <c r="E50" s="58" t="s">
        <v>25</v>
      </c>
      <c r="G50" s="67">
        <f>K48-G18</f>
        <v>-51067.570788960031</v>
      </c>
      <c r="H50" s="58" t="s">
        <v>26</v>
      </c>
    </row>
    <row r="51" spans="1:12" ht="32.25" customHeight="1" thickBot="1">
      <c r="A51" t="s">
        <v>27</v>
      </c>
      <c r="B51" s="42">
        <f>I4</f>
        <v>2014</v>
      </c>
      <c r="C51" s="58" t="s">
        <v>29</v>
      </c>
    </row>
    <row r="52" spans="1:12">
      <c r="A52" s="15" t="s">
        <v>2</v>
      </c>
      <c r="B52" s="119" t="s">
        <v>36</v>
      </c>
      <c r="C52" s="120"/>
      <c r="D52" s="120"/>
      <c r="E52" s="120"/>
      <c r="F52" s="119" t="s">
        <v>37</v>
      </c>
      <c r="G52" s="120"/>
      <c r="H52" s="121"/>
      <c r="I52" s="122" t="s">
        <v>38</v>
      </c>
      <c r="J52" s="123"/>
      <c r="K52" s="123"/>
      <c r="L52" s="124"/>
    </row>
    <row r="53" spans="1:12" ht="15.75" thickBot="1">
      <c r="A53" s="16"/>
      <c r="B53" s="104"/>
      <c r="C53" s="105"/>
      <c r="D53" s="105"/>
      <c r="E53" s="105"/>
      <c r="F53" s="104"/>
      <c r="G53" s="105"/>
      <c r="H53" s="106"/>
      <c r="I53" s="107" t="s">
        <v>39</v>
      </c>
      <c r="J53" s="108"/>
      <c r="K53" s="108"/>
      <c r="L53" s="109"/>
    </row>
    <row r="54" spans="1:12">
      <c r="A54" s="10" t="s">
        <v>30</v>
      </c>
      <c r="B54" s="86" t="s">
        <v>40</v>
      </c>
      <c r="C54" s="87"/>
      <c r="D54" s="87"/>
      <c r="E54" s="88"/>
      <c r="F54" s="89" t="s">
        <v>94</v>
      </c>
      <c r="G54" s="90"/>
      <c r="H54" s="91"/>
      <c r="I54" s="89" t="s">
        <v>95</v>
      </c>
      <c r="J54" s="90"/>
      <c r="K54" s="90"/>
      <c r="L54" s="91"/>
    </row>
    <row r="55" spans="1:12">
      <c r="A55" s="9" t="s">
        <v>31</v>
      </c>
      <c r="B55" s="80" t="s">
        <v>41</v>
      </c>
      <c r="C55" s="81"/>
      <c r="D55" s="81"/>
      <c r="E55" s="82"/>
      <c r="F55" s="74" t="s">
        <v>46</v>
      </c>
      <c r="G55" s="75"/>
      <c r="H55" s="76"/>
      <c r="I55" s="74" t="s">
        <v>47</v>
      </c>
      <c r="J55" s="75"/>
      <c r="K55" s="75"/>
      <c r="L55" s="76"/>
    </row>
    <row r="56" spans="1:12">
      <c r="A56" s="9" t="s">
        <v>32</v>
      </c>
      <c r="B56" s="80" t="s">
        <v>42</v>
      </c>
      <c r="C56" s="81"/>
      <c r="D56" s="81"/>
      <c r="E56" s="82"/>
      <c r="F56" s="74" t="s">
        <v>96</v>
      </c>
      <c r="G56" s="75"/>
      <c r="H56" s="76"/>
      <c r="I56" s="74" t="s">
        <v>97</v>
      </c>
      <c r="J56" s="75"/>
      <c r="K56" s="75"/>
      <c r="L56" s="76"/>
    </row>
    <row r="57" spans="1:12">
      <c r="A57" s="9" t="s">
        <v>33</v>
      </c>
      <c r="B57" s="80" t="s">
        <v>43</v>
      </c>
      <c r="C57" s="81"/>
      <c r="D57" s="81"/>
      <c r="E57" s="82"/>
      <c r="F57" s="74" t="s">
        <v>101</v>
      </c>
      <c r="G57" s="75"/>
      <c r="H57" s="76"/>
      <c r="I57" s="74" t="s">
        <v>98</v>
      </c>
      <c r="J57" s="75"/>
      <c r="K57" s="75"/>
      <c r="L57" s="76"/>
    </row>
    <row r="58" spans="1:12">
      <c r="A58" s="9" t="s">
        <v>34</v>
      </c>
      <c r="B58" s="80" t="s">
        <v>44</v>
      </c>
      <c r="C58" s="81"/>
      <c r="D58" s="81"/>
      <c r="E58" s="82"/>
      <c r="F58" s="74" t="s">
        <v>102</v>
      </c>
      <c r="G58" s="75"/>
      <c r="H58" s="76"/>
      <c r="I58" s="74" t="s">
        <v>99</v>
      </c>
      <c r="J58" s="75"/>
      <c r="K58" s="75"/>
      <c r="L58" s="76"/>
    </row>
    <row r="59" spans="1:12" ht="17.25" customHeight="1" thickBot="1">
      <c r="A59" s="11" t="s">
        <v>35</v>
      </c>
      <c r="B59" s="83" t="s">
        <v>45</v>
      </c>
      <c r="C59" s="84"/>
      <c r="D59" s="84"/>
      <c r="E59" s="85"/>
      <c r="F59" s="77" t="s">
        <v>103</v>
      </c>
      <c r="G59" s="78"/>
      <c r="H59" s="79"/>
      <c r="I59" s="77" t="s">
        <v>100</v>
      </c>
      <c r="J59" s="78"/>
      <c r="K59" s="78"/>
      <c r="L59" s="79"/>
    </row>
    <row r="61" spans="1:12">
      <c r="A61" s="12" t="s">
        <v>50</v>
      </c>
      <c r="B61" s="42">
        <f>I4+1</f>
        <v>2015</v>
      </c>
      <c r="C61" s="58" t="s">
        <v>51</v>
      </c>
    </row>
    <row r="62" spans="1:12">
      <c r="A62" s="17" t="s">
        <v>48</v>
      </c>
    </row>
    <row r="63" spans="1:12">
      <c r="A63" s="95" t="s">
        <v>49</v>
      </c>
      <c r="B63" s="95"/>
      <c r="C63" s="95"/>
      <c r="D63" s="95"/>
      <c r="E63" s="95"/>
      <c r="F63" s="68">
        <f>G87</f>
        <v>3.4704279216626479</v>
      </c>
      <c r="G63" s="58" t="s">
        <v>84</v>
      </c>
    </row>
    <row r="64" spans="1:12">
      <c r="A64" s="17" t="s">
        <v>54</v>
      </c>
    </row>
    <row r="65" spans="1:11">
      <c r="A65" s="17" t="s">
        <v>52</v>
      </c>
    </row>
    <row r="66" spans="1:11">
      <c r="A66" s="17" t="s">
        <v>53</v>
      </c>
    </row>
    <row r="67" spans="1:11" ht="10.5" customHeight="1">
      <c r="A67" s="17" t="s">
        <v>55</v>
      </c>
    </row>
    <row r="69" spans="1:11">
      <c r="A69" s="17" t="s">
        <v>56</v>
      </c>
      <c r="B69" s="42">
        <f>I4+1</f>
        <v>2015</v>
      </c>
      <c r="C69" s="58" t="s">
        <v>57</v>
      </c>
    </row>
    <row r="70" spans="1:11">
      <c r="A70" s="17" t="s">
        <v>58</v>
      </c>
    </row>
    <row r="71" spans="1:11">
      <c r="A71" s="17" t="s">
        <v>59</v>
      </c>
      <c r="J71" s="30">
        <v>10000</v>
      </c>
      <c r="K71" s="25" t="s">
        <v>12</v>
      </c>
    </row>
    <row r="72" spans="1:11">
      <c r="A72" s="17" t="s">
        <v>60</v>
      </c>
      <c r="J72" s="30">
        <v>6500</v>
      </c>
      <c r="K72" s="25" t="s">
        <v>12</v>
      </c>
    </row>
    <row r="73" spans="1:11">
      <c r="A73" s="17" t="s">
        <v>61</v>
      </c>
      <c r="J73" s="30">
        <v>7500</v>
      </c>
      <c r="K73" s="25" t="s">
        <v>12</v>
      </c>
    </row>
    <row r="74" spans="1:11">
      <c r="A74" s="17" t="s">
        <v>62</v>
      </c>
      <c r="J74" s="30">
        <v>15000</v>
      </c>
      <c r="K74" s="25" t="s">
        <v>12</v>
      </c>
    </row>
    <row r="75" spans="1:11">
      <c r="A75" s="17" t="s">
        <v>63</v>
      </c>
      <c r="J75" s="30">
        <v>1200</v>
      </c>
      <c r="K75" s="25" t="s">
        <v>12</v>
      </c>
    </row>
    <row r="76" spans="1:11">
      <c r="A76" s="17" t="s">
        <v>64</v>
      </c>
      <c r="J76" s="30">
        <v>1500</v>
      </c>
      <c r="K76" s="25" t="s">
        <v>12</v>
      </c>
    </row>
    <row r="77" spans="1:11">
      <c r="A77" s="17" t="s">
        <v>65</v>
      </c>
      <c r="J77" s="30">
        <v>15000</v>
      </c>
      <c r="K77" s="25" t="s">
        <v>12</v>
      </c>
    </row>
    <row r="78" spans="1:11">
      <c r="A78" s="17" t="s">
        <v>66</v>
      </c>
      <c r="J78" s="30">
        <v>12000</v>
      </c>
      <c r="K78" s="25" t="s">
        <v>12</v>
      </c>
    </row>
    <row r="79" spans="1:11">
      <c r="A79" s="17" t="s">
        <v>67</v>
      </c>
      <c r="J79" s="30">
        <v>12000</v>
      </c>
      <c r="K79" s="25" t="s">
        <v>12</v>
      </c>
    </row>
    <row r="80" spans="1:11">
      <c r="A80" s="17" t="s">
        <v>68</v>
      </c>
      <c r="J80" s="30">
        <v>10000</v>
      </c>
      <c r="K80" s="25" t="s">
        <v>12</v>
      </c>
    </row>
    <row r="81" spans="1:11">
      <c r="A81" s="55" t="s">
        <v>136</v>
      </c>
      <c r="J81" s="30">
        <v>10000</v>
      </c>
      <c r="K81" s="25" t="s">
        <v>12</v>
      </c>
    </row>
    <row r="82" spans="1:11">
      <c r="A82" s="55" t="s">
        <v>137</v>
      </c>
      <c r="J82" s="30">
        <v>3000</v>
      </c>
      <c r="K82" s="25" t="s">
        <v>12</v>
      </c>
    </row>
    <row r="83" spans="1:11">
      <c r="A83" s="55" t="s">
        <v>138</v>
      </c>
      <c r="J83" s="30">
        <v>50000</v>
      </c>
      <c r="K83" s="25" t="s">
        <v>12</v>
      </c>
    </row>
    <row r="84" spans="1:11">
      <c r="A84" s="55" t="s">
        <v>139</v>
      </c>
      <c r="J84" s="30">
        <v>20000</v>
      </c>
      <c r="K84" s="25" t="s">
        <v>12</v>
      </c>
    </row>
    <row r="85" spans="1:11">
      <c r="A85" s="13" t="s">
        <v>69</v>
      </c>
      <c r="J85" s="33">
        <f>SUM(J71:J84)</f>
        <v>173700</v>
      </c>
      <c r="K85" s="48" t="s">
        <v>70</v>
      </c>
    </row>
    <row r="86" spans="1:11">
      <c r="A86" s="55" t="s">
        <v>129</v>
      </c>
      <c r="B86" s="69"/>
      <c r="C86" s="69"/>
      <c r="D86" s="69"/>
      <c r="E86" s="69"/>
      <c r="F86" s="69"/>
      <c r="G86" s="69"/>
      <c r="H86" s="70"/>
      <c r="I86" s="49"/>
      <c r="J86" s="50">
        <f>G50</f>
        <v>-51067.570788960031</v>
      </c>
    </row>
    <row r="87" spans="1:11">
      <c r="A87" s="17" t="s">
        <v>82</v>
      </c>
      <c r="B87" s="56"/>
      <c r="C87" s="67">
        <f>J85+J86</f>
        <v>122632.42921103997</v>
      </c>
      <c r="D87" s="56" t="s">
        <v>83</v>
      </c>
      <c r="E87" s="71">
        <v>2015</v>
      </c>
      <c r="F87" s="58" t="s">
        <v>85</v>
      </c>
      <c r="G87" s="72">
        <f>C87/(E6*12)</f>
        <v>3.4704279216626479</v>
      </c>
      <c r="H87" s="73" t="s">
        <v>80</v>
      </c>
      <c r="I87" s="25" t="s">
        <v>81</v>
      </c>
    </row>
    <row r="88" spans="1:11" ht="34.5" customHeight="1"/>
    <row r="89" spans="1:11">
      <c r="B89" s="58" t="s">
        <v>71</v>
      </c>
    </row>
    <row r="90" spans="1:11">
      <c r="B90" s="58" t="s">
        <v>37</v>
      </c>
      <c r="I90" s="25" t="s">
        <v>72</v>
      </c>
    </row>
    <row r="91" spans="1:11">
      <c r="K91" s="18" t="s">
        <v>141</v>
      </c>
    </row>
  </sheetData>
  <mergeCells count="86">
    <mergeCell ref="A2:L2"/>
    <mergeCell ref="A3:L3"/>
    <mergeCell ref="A7:B7"/>
    <mergeCell ref="A19:B19"/>
    <mergeCell ref="B20:H20"/>
    <mergeCell ref="K20:L20"/>
    <mergeCell ref="E4:H4"/>
    <mergeCell ref="B21:H21"/>
    <mergeCell ref="K21:L21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32:H32"/>
    <mergeCell ref="K32:L32"/>
    <mergeCell ref="B33:H33"/>
    <mergeCell ref="K33:L33"/>
    <mergeCell ref="B34:H34"/>
    <mergeCell ref="K34:L34"/>
    <mergeCell ref="B35:H35"/>
    <mergeCell ref="K35:L35"/>
    <mergeCell ref="B36:H36"/>
    <mergeCell ref="K36:L36"/>
    <mergeCell ref="B37:H37"/>
    <mergeCell ref="K37:L37"/>
    <mergeCell ref="B39:H39"/>
    <mergeCell ref="K39:L39"/>
    <mergeCell ref="B38:H38"/>
    <mergeCell ref="K38:L38"/>
    <mergeCell ref="B40:H40"/>
    <mergeCell ref="K40:L40"/>
    <mergeCell ref="B41:H41"/>
    <mergeCell ref="K41:L41"/>
    <mergeCell ref="B42:H42"/>
    <mergeCell ref="K42:L42"/>
    <mergeCell ref="B44:H44"/>
    <mergeCell ref="K44:L44"/>
    <mergeCell ref="B43:H43"/>
    <mergeCell ref="K43:L43"/>
    <mergeCell ref="B45:H45"/>
    <mergeCell ref="K45:L45"/>
    <mergeCell ref="B46:H46"/>
    <mergeCell ref="K46:L46"/>
    <mergeCell ref="K47:L47"/>
    <mergeCell ref="K48:L48"/>
    <mergeCell ref="B52:E52"/>
    <mergeCell ref="F52:H52"/>
    <mergeCell ref="I52:L52"/>
    <mergeCell ref="I56:L56"/>
    <mergeCell ref="B54:E54"/>
    <mergeCell ref="F54:H54"/>
    <mergeCell ref="I54:L54"/>
    <mergeCell ref="B55:E55"/>
    <mergeCell ref="F55:H55"/>
    <mergeCell ref="I55:L55"/>
    <mergeCell ref="B59:E59"/>
    <mergeCell ref="F59:H59"/>
    <mergeCell ref="I59:L59"/>
    <mergeCell ref="A63:E63"/>
    <mergeCell ref="B57:E57"/>
    <mergeCell ref="F57:H57"/>
    <mergeCell ref="I57:L57"/>
    <mergeCell ref="B58:E58"/>
    <mergeCell ref="F58:H58"/>
    <mergeCell ref="I58:L58"/>
    <mergeCell ref="B56:E56"/>
    <mergeCell ref="F56:H56"/>
    <mergeCell ref="B53:E53"/>
    <mergeCell ref="F53:H53"/>
    <mergeCell ref="I53:L53"/>
  </mergeCells>
  <pageMargins left="0.16" right="0.11" top="0.38" bottom="0.4" header="0.16" footer="0.17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2015-03-25T13:24:05Z</dcterms:modified>
</cp:coreProperties>
</file>