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8" windowWidth="15120" windowHeight="8016"/>
  </bookViews>
  <sheets>
    <sheet name="2014" sheetId="3" r:id="rId1"/>
  </sheets>
  <calcPr calcId="145621"/>
</workbook>
</file>

<file path=xl/calcChain.xml><?xml version="1.0" encoding="utf-8"?>
<calcChain xmlns="http://schemas.openxmlformats.org/spreadsheetml/2006/main">
  <c r="K37" i="3" l="1"/>
  <c r="G18" i="3"/>
  <c r="J74" i="3" l="1"/>
  <c r="B6" i="3" l="1"/>
  <c r="K35" i="3" l="1"/>
  <c r="K32" i="3" l="1"/>
  <c r="K31" i="3"/>
  <c r="K30" i="3" l="1"/>
  <c r="J28" i="3" l="1"/>
  <c r="K29" i="3" l="1"/>
  <c r="K28" i="3" l="1"/>
  <c r="K26" i="3" l="1"/>
  <c r="K24" i="3" l="1"/>
  <c r="K23" i="3" l="1"/>
  <c r="K36" i="3" l="1"/>
  <c r="B58" i="3" l="1"/>
  <c r="B50" i="3"/>
  <c r="B40" i="3"/>
  <c r="D39" i="3"/>
  <c r="G39" i="3"/>
  <c r="G16" i="3"/>
  <c r="G15" i="3"/>
  <c r="G14" i="3"/>
  <c r="G13" i="3"/>
  <c r="G7" i="3"/>
  <c r="I7" i="3" s="1"/>
  <c r="A19" i="3" l="1"/>
  <c r="F52" i="3"/>
  <c r="J12" i="3"/>
</calcChain>
</file>

<file path=xl/sharedStrings.xml><?xml version="1.0" encoding="utf-8"?>
<sst xmlns="http://schemas.openxmlformats.org/spreadsheetml/2006/main" count="163" uniqueCount="124">
  <si>
    <t>Отчет ООО "Управляющая компания "Альтернатива"</t>
  </si>
  <si>
    <t>о выполнении договора управления многоквартирным домом</t>
  </si>
  <si>
    <t>№</t>
  </si>
  <si>
    <t>рублей, оплачено собственниками</t>
  </si>
  <si>
    <t>%)</t>
  </si>
  <si>
    <t>2.  Задолженность  жителей  по  квартплате  и  коммунальным  услугам  составляет</t>
  </si>
  <si>
    <t xml:space="preserve"> рубля,</t>
  </si>
  <si>
    <t>в том числе (имеющие значительную задолженность:</t>
  </si>
  <si>
    <t>•</t>
  </si>
  <si>
    <t>тепловая энергия</t>
  </si>
  <si>
    <t>водоснабжение и водоотведение</t>
  </si>
  <si>
    <t>электрическая энергия</t>
  </si>
  <si>
    <t>руб.</t>
  </si>
  <si>
    <t>4.  Плата за текущий ремонт, начисленная в размере</t>
  </si>
  <si>
    <t xml:space="preserve">   рубля   (поступило  от  жителей </t>
  </si>
  <si>
    <t>п/п</t>
  </si>
  <si>
    <t>прочие поставщики</t>
  </si>
  <si>
    <t>рубля),     направлены на следующие мероприятия:</t>
  </si>
  <si>
    <t>Стоимость</t>
  </si>
  <si>
    <t>(руб.)</t>
  </si>
  <si>
    <t>Количество</t>
  </si>
  <si>
    <t>Ед.</t>
  </si>
  <si>
    <t>изм.</t>
  </si>
  <si>
    <t>Наименование мероприятий.</t>
  </si>
  <si>
    <t>состоянию  на   31  декабря</t>
  </si>
  <si>
    <t xml:space="preserve">года составляет </t>
  </si>
  <si>
    <t>рубля.</t>
  </si>
  <si>
    <t>5.    В</t>
  </si>
  <si>
    <t xml:space="preserve">1.   В </t>
  </si>
  <si>
    <t xml:space="preserve">году начисление платы за содержание, ремонт и коммунальные услуги производилось </t>
  </si>
  <si>
    <t>1.</t>
  </si>
  <si>
    <t>2.</t>
  </si>
  <si>
    <t>3.</t>
  </si>
  <si>
    <t>4.</t>
  </si>
  <si>
    <t>5.</t>
  </si>
  <si>
    <t>6.</t>
  </si>
  <si>
    <t>Наименование статьи.</t>
  </si>
  <si>
    <t>ООО "УК "Альтернатива"</t>
  </si>
  <si>
    <t>Муниципальные дома</t>
  </si>
  <si>
    <t>( ОАО "Южное управление")</t>
  </si>
  <si>
    <t>Содержание общего имущества.</t>
  </si>
  <si>
    <t>Текущий ремонт общего имущества.</t>
  </si>
  <si>
    <t>Отопление.</t>
  </si>
  <si>
    <t>Горячее водоснабжение.</t>
  </si>
  <si>
    <t>Холодное водоснабжение.</t>
  </si>
  <si>
    <t>Водоотведение.</t>
  </si>
  <si>
    <r>
      <t>4,74 руб./м</t>
    </r>
    <r>
      <rPr>
        <sz val="11"/>
        <color theme="1"/>
        <rFont val="Calibri"/>
        <family val="2"/>
        <charset val="204"/>
      </rPr>
      <t>²</t>
    </r>
  </si>
  <si>
    <t>4,74 руб./м²</t>
  </si>
  <si>
    <t xml:space="preserve"> - содержание общего имущества - 15,64 рубля с кв.метра общей площади в месяц;</t>
  </si>
  <si>
    <t xml:space="preserve"> - текущий ремонт общего имущества -</t>
  </si>
  <si>
    <t>В</t>
  </si>
  <si>
    <t>году (с 1 января) предлагается следующая плата за содержание и ремонт общего имущества:</t>
  </si>
  <si>
    <t xml:space="preserve">   согласно   Постановления   Правительства   РФ   № 354   от  06 мая 2011 года  (Ежемесячно, согласно показаний</t>
  </si>
  <si>
    <t xml:space="preserve">   общедомовых   и   индивидуальных  приборов  учета.   При   отсутствии  индивидуальных  приборов  учета по </t>
  </si>
  <si>
    <t xml:space="preserve"> - плата   за   горячее  и  холодное  водоснабжение ,  водоотведение ,  электроснабжение   будет   начисляться</t>
  </si>
  <si>
    <t xml:space="preserve">   новым нормативам, введенным с 01 января 2013 года Приказом № 7-мпр от 27 августа 2012 года. ).</t>
  </si>
  <si>
    <t>6.      В</t>
  </si>
  <si>
    <t>году   управляющая  компания   предлагает   выполнить  за  счет  средств   текущего  ремонта</t>
  </si>
  <si>
    <t xml:space="preserve">  общего имущества многоквартирного дома следующие мероприятия:</t>
  </si>
  <si>
    <t xml:space="preserve">  -  уборка снега с кровли дома</t>
  </si>
  <si>
    <t xml:space="preserve">  -  техническое освидетельствование лифта</t>
  </si>
  <si>
    <t xml:space="preserve">  -  обслуживание системы видеонаблюдения</t>
  </si>
  <si>
    <t xml:space="preserve">  -  вывоз снега с придомовой территории</t>
  </si>
  <si>
    <t xml:space="preserve">  -  поверка (замена) манометров и термометров</t>
  </si>
  <si>
    <t xml:space="preserve">  -  установка новогодней елки</t>
  </si>
  <si>
    <t xml:space="preserve">  - обслуживание ТП и кабельных линий</t>
  </si>
  <si>
    <t xml:space="preserve">  -  передача безхозных инженерных сетей</t>
  </si>
  <si>
    <t xml:space="preserve">  -  непредвиденные затраты (компенсаторы, арматура, эл.арматура, замки и т.д.)</t>
  </si>
  <si>
    <t xml:space="preserve">  -  мероприятия по энергоресурсосбережению</t>
  </si>
  <si>
    <t xml:space="preserve"> ИТОГО  ориентировочно:</t>
  </si>
  <si>
    <t>рублей</t>
  </si>
  <si>
    <t>Директор</t>
  </si>
  <si>
    <t>А.Б. Хлебников</t>
  </si>
  <si>
    <t>3.  Соответственно,  компания  имеет  задолженность  перед  поставщиками  услуг:</t>
  </si>
  <si>
    <t>шт.</t>
  </si>
  <si>
    <t>Замена манометров в ИТП (50%)</t>
  </si>
  <si>
    <t>Замена термометров в ИТП (50%)</t>
  </si>
  <si>
    <t>мес.</t>
  </si>
  <si>
    <t>Техническое освидетельствование лифта</t>
  </si>
  <si>
    <t xml:space="preserve">Перерасход средств по текущему ремонту общего имущества многоквартирного дома по </t>
  </si>
  <si>
    <t>рубля   с  кв.  метра  в  месяц;</t>
  </si>
  <si>
    <t>99/1</t>
  </si>
  <si>
    <t xml:space="preserve">по  ул. Ал. Невского  за </t>
  </si>
  <si>
    <t xml:space="preserve">  по дому</t>
  </si>
  <si>
    <t xml:space="preserve">  99/1  (</t>
  </si>
  <si>
    <t xml:space="preserve">оф.2 -                </t>
  </si>
  <si>
    <t xml:space="preserve">оф.3-                </t>
  </si>
  <si>
    <r>
      <t>15,64 руб./м</t>
    </r>
    <r>
      <rPr>
        <sz val="11"/>
        <color theme="1"/>
        <rFont val="Calibri"/>
        <family val="2"/>
        <charset val="204"/>
      </rPr>
      <t>²</t>
    </r>
  </si>
  <si>
    <t>19,20 руб./м²</t>
  </si>
  <si>
    <t>0,019 Гкал/м²</t>
  </si>
  <si>
    <t>0,027 Гкал/м²</t>
  </si>
  <si>
    <t>301,44 руб./чел.</t>
  </si>
  <si>
    <t>74,71 руб./чел.</t>
  </si>
  <si>
    <t>116,82 руб./чел.</t>
  </si>
  <si>
    <t>218,90 руб./чел.</t>
  </si>
  <si>
    <t>54,01 руб./чел.</t>
  </si>
  <si>
    <t>98,72 руб./чел.</t>
  </si>
  <si>
    <t>Ремонт теплосчетчика 1 категории ТЭМ-104 (ИТП)(50%)</t>
  </si>
  <si>
    <t>раб.</t>
  </si>
  <si>
    <t>Ремонт наружного освещения (замена ламп в торшенрах)(16,18%)</t>
  </si>
  <si>
    <t>Замена выключателя на 10 этаже  правый тамбур</t>
  </si>
  <si>
    <t>Всего в 2014году:</t>
  </si>
  <si>
    <t>ИТОГО на 31.12.2014г:</t>
  </si>
  <si>
    <r>
      <t>м</t>
    </r>
    <r>
      <rPr>
        <sz val="11"/>
        <rFont val="Calibri"/>
        <family val="2"/>
        <charset val="204"/>
      </rPr>
      <t>²) начислено за содержание, ремонт и коммунальные услуги:</t>
    </r>
  </si>
  <si>
    <t>Монтаж ящика для показаний приборов учета.</t>
  </si>
  <si>
    <t>Покраска бордюров (16,18%)</t>
  </si>
  <si>
    <t>п.м.</t>
  </si>
  <si>
    <t>Ремонт уличного освешения (установка светильников НГБ)(16,18%)</t>
  </si>
  <si>
    <t>Госповерка теплосчетчиков (50%)</t>
  </si>
  <si>
    <t>Передача бесхозных сетей тепловой энергии.</t>
  </si>
  <si>
    <t xml:space="preserve"> -</t>
  </si>
  <si>
    <t>Перерасход (+) или экономия (-) средств в 2013 году.</t>
  </si>
  <si>
    <t>Монтаж снегозадержателя на кровле трансформаторной подстанции.(16,18%)</t>
  </si>
  <si>
    <r>
      <t>кв.</t>
    </r>
    <r>
      <rPr>
        <b/>
        <sz val="11"/>
        <rFont val="Calibri"/>
        <family val="2"/>
        <charset val="204"/>
        <scheme val="minor"/>
      </rPr>
      <t>32 -</t>
    </r>
    <r>
      <rPr>
        <sz val="11"/>
        <rFont val="Calibri"/>
        <family val="2"/>
        <charset val="204"/>
        <scheme val="minor"/>
      </rPr>
      <t xml:space="preserve"> </t>
    </r>
  </si>
  <si>
    <r>
      <t>кв</t>
    </r>
    <r>
      <rPr>
        <b/>
        <sz val="11"/>
        <rFont val="Calibri"/>
        <family val="2"/>
        <charset val="204"/>
        <scheme val="minor"/>
      </rPr>
      <t>.38 -</t>
    </r>
    <r>
      <rPr>
        <sz val="11"/>
        <rFont val="Calibri"/>
        <family val="2"/>
        <charset val="204"/>
        <scheme val="minor"/>
      </rPr>
      <t xml:space="preserve">   </t>
    </r>
  </si>
  <si>
    <r>
      <t>кв.</t>
    </r>
    <r>
      <rPr>
        <b/>
        <sz val="11"/>
        <rFont val="Calibri"/>
        <family val="2"/>
        <charset val="204"/>
        <scheme val="minor"/>
      </rPr>
      <t xml:space="preserve">10 </t>
    </r>
    <r>
      <rPr>
        <sz val="11"/>
        <rFont val="Calibri"/>
        <family val="2"/>
        <charset val="204"/>
        <scheme val="minor"/>
      </rPr>
      <t>-</t>
    </r>
  </si>
  <si>
    <r>
      <t>кв.</t>
    </r>
    <r>
      <rPr>
        <b/>
        <sz val="11"/>
        <rFont val="Calibri"/>
        <family val="2"/>
        <charset val="204"/>
        <scheme val="minor"/>
      </rPr>
      <t xml:space="preserve">28 -  </t>
    </r>
  </si>
  <si>
    <t xml:space="preserve"> рублей ( </t>
  </si>
  <si>
    <t>Техническое обслуживание видеонаблюдения за 2014 г.</t>
  </si>
  <si>
    <t xml:space="preserve">  -  замена освещения в подъезде</t>
  </si>
  <si>
    <t xml:space="preserve">  -  замена стелопакета на 2 этаже </t>
  </si>
  <si>
    <t xml:space="preserve">  -  ремонт 1 этажа </t>
  </si>
  <si>
    <t xml:space="preserve">  -  ремонт козырька над входом в подъезд</t>
  </si>
  <si>
    <t>А-Н 99-1(1)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</si>
</sst>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7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sz val="11"/>
      <name val="Calibri"/>
      <family val="2"/>
      <charset val="204"/>
    </font>
    <font>
      <b/>
      <sz val="12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8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2">
    <xf numFmtId="0" fontId="0" fillId="0" borderId="0" xfId="0"/>
    <xf numFmtId="0" fontId="2" fillId="0" borderId="0" xfId="0" applyFont="1"/>
    <xf numFmtId="0" fontId="4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3" xfId="0" applyBorder="1"/>
    <xf numFmtId="0" fontId="0" fillId="0" borderId="1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Fill="1" applyBorder="1" applyAlignment="1">
      <alignment horizontal="right"/>
    </xf>
    <xf numFmtId="0" fontId="1" fillId="0" borderId="0" xfId="0" applyFont="1" applyFill="1" applyBorder="1" applyAlignment="1">
      <alignment horizontal="left"/>
    </xf>
    <xf numFmtId="0" fontId="1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0" xfId="0" applyFill="1" applyBorder="1" applyAlignment="1">
      <alignment horizontal="left"/>
    </xf>
    <xf numFmtId="0" fontId="6" fillId="0" borderId="0" xfId="0" applyFont="1"/>
    <xf numFmtId="0" fontId="7" fillId="0" borderId="10" xfId="0" applyFont="1" applyBorder="1" applyAlignment="1">
      <alignment horizontal="center"/>
    </xf>
    <xf numFmtId="0" fontId="7" fillId="0" borderId="10" xfId="0" applyNumberFormat="1" applyFont="1" applyBorder="1" applyAlignment="1">
      <alignment horizontal="center"/>
    </xf>
    <xf numFmtId="0" fontId="8" fillId="0" borderId="0" xfId="0" applyFont="1" applyFill="1" applyAlignment="1">
      <alignment horizontal="center"/>
    </xf>
    <xf numFmtId="0" fontId="8" fillId="0" borderId="0" xfId="0" applyFont="1" applyAlignment="1"/>
    <xf numFmtId="0" fontId="7" fillId="0" borderId="0" xfId="0" applyFont="1"/>
    <xf numFmtId="4" fontId="7" fillId="0" borderId="0" xfId="0" applyNumberFormat="1" applyFont="1" applyAlignment="1"/>
    <xf numFmtId="4" fontId="10" fillId="0" borderId="0" xfId="0" applyNumberFormat="1" applyFont="1"/>
    <xf numFmtId="2" fontId="11" fillId="0" borderId="0" xfId="0" applyNumberFormat="1" applyFont="1" applyAlignment="1">
      <alignment horizontal="center"/>
    </xf>
    <xf numFmtId="4" fontId="7" fillId="0" borderId="0" xfId="0" applyNumberFormat="1" applyFont="1"/>
    <xf numFmtId="4" fontId="7" fillId="0" borderId="0" xfId="0" applyNumberFormat="1" applyFont="1" applyFill="1"/>
    <xf numFmtId="4" fontId="12" fillId="0" borderId="0" xfId="0" applyNumberFormat="1" applyFont="1" applyAlignment="1">
      <alignment horizontal="left"/>
    </xf>
    <xf numFmtId="4" fontId="11" fillId="0" borderId="0" xfId="0" applyNumberFormat="1" applyFont="1"/>
    <xf numFmtId="0" fontId="7" fillId="0" borderId="0" xfId="0" applyFont="1" applyAlignment="1"/>
    <xf numFmtId="0" fontId="11" fillId="0" borderId="1" xfId="0" applyFont="1" applyBorder="1" applyAlignment="1">
      <alignment horizontal="center"/>
    </xf>
    <xf numFmtId="0" fontId="11" fillId="0" borderId="1" xfId="0" applyFont="1" applyBorder="1" applyAlignment="1"/>
    <xf numFmtId="0" fontId="11" fillId="0" borderId="2" xfId="0" applyFont="1" applyBorder="1" applyAlignment="1">
      <alignment horizontal="center"/>
    </xf>
    <xf numFmtId="0" fontId="11" fillId="0" borderId="2" xfId="0" applyFont="1" applyBorder="1" applyAlignment="1"/>
    <xf numFmtId="0" fontId="7" fillId="0" borderId="3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10" xfId="0" applyFont="1" applyFill="1" applyBorder="1" applyAlignment="1">
      <alignment horizontal="center"/>
    </xf>
    <xf numFmtId="0" fontId="7" fillId="0" borderId="0" xfId="0" applyFont="1" applyFill="1" applyAlignment="1">
      <alignment horizontal="center"/>
    </xf>
    <xf numFmtId="0" fontId="7" fillId="0" borderId="10" xfId="0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3" xfId="0" applyFont="1" applyBorder="1"/>
    <xf numFmtId="0" fontId="11" fillId="0" borderId="0" xfId="0" applyFont="1"/>
    <xf numFmtId="0" fontId="7" fillId="0" borderId="0" xfId="0" applyFont="1" applyBorder="1"/>
    <xf numFmtId="4" fontId="11" fillId="0" borderId="0" xfId="0" applyNumberFormat="1" applyFont="1" applyBorder="1"/>
    <xf numFmtId="1" fontId="7" fillId="0" borderId="10" xfId="0" applyNumberFormat="1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0" xfId="0" applyFill="1" applyBorder="1" applyAlignment="1">
      <alignment horizontal="center" vertical="center"/>
    </xf>
    <xf numFmtId="0" fontId="0" fillId="0" borderId="0" xfId="0" applyFill="1" applyBorder="1" applyAlignment="1">
      <alignment horizontal="center"/>
    </xf>
    <xf numFmtId="0" fontId="0" fillId="0" borderId="0" xfId="0" applyFill="1" applyBorder="1" applyAlignment="1">
      <alignment horizontal="left"/>
    </xf>
    <xf numFmtId="0" fontId="7" fillId="0" borderId="0" xfId="0" applyFont="1" applyFill="1" applyAlignment="1">
      <alignment horizontal="left"/>
    </xf>
    <xf numFmtId="0" fontId="8" fillId="0" borderId="0" xfId="0" applyFont="1" applyFill="1" applyAlignment="1">
      <alignment horizontal="right"/>
    </xf>
    <xf numFmtId="0" fontId="7" fillId="0" borderId="0" xfId="0" applyFont="1" applyFill="1"/>
    <xf numFmtId="4" fontId="7" fillId="0" borderId="0" xfId="0" applyNumberFormat="1" applyFont="1" applyFill="1" applyAlignment="1">
      <alignment horizontal="center"/>
    </xf>
    <xf numFmtId="4" fontId="7" fillId="0" borderId="0" xfId="0" applyNumberFormat="1" applyFont="1" applyFill="1" applyAlignment="1"/>
    <xf numFmtId="4" fontId="10" fillId="0" borderId="0" xfId="0" applyNumberFormat="1" applyFont="1" applyFill="1"/>
    <xf numFmtId="4" fontId="11" fillId="0" borderId="0" xfId="0" applyNumberFormat="1" applyFont="1" applyFill="1"/>
    <xf numFmtId="4" fontId="13" fillId="0" borderId="0" xfId="0" applyNumberFormat="1" applyFont="1" applyFill="1"/>
    <xf numFmtId="0" fontId="11" fillId="0" borderId="13" xfId="0" applyFont="1" applyFill="1" applyBorder="1" applyAlignment="1"/>
    <xf numFmtId="0" fontId="11" fillId="0" borderId="14" xfId="0" applyFont="1" applyFill="1" applyBorder="1" applyAlignment="1"/>
    <xf numFmtId="0" fontId="11" fillId="0" borderId="15" xfId="0" applyFont="1" applyFill="1" applyBorder="1" applyAlignment="1"/>
    <xf numFmtId="4" fontId="11" fillId="0" borderId="0" xfId="0" applyNumberFormat="1" applyFont="1" applyFill="1" applyAlignment="1">
      <alignment horizontal="center"/>
    </xf>
    <xf numFmtId="2" fontId="7" fillId="0" borderId="0" xfId="0" applyNumberFormat="1" applyFont="1" applyFill="1" applyAlignment="1">
      <alignment horizontal="center"/>
    </xf>
    <xf numFmtId="0" fontId="7" fillId="0" borderId="0" xfId="0" applyFont="1" applyFill="1" applyBorder="1"/>
    <xf numFmtId="4" fontId="11" fillId="0" borderId="0" xfId="0" applyNumberFormat="1" applyFont="1" applyFill="1" applyBorder="1" applyAlignment="1">
      <alignment horizontal="center"/>
    </xf>
    <xf numFmtId="1" fontId="7" fillId="0" borderId="0" xfId="0" applyNumberFormat="1" applyFont="1" applyFill="1" applyAlignment="1">
      <alignment horizontal="center"/>
    </xf>
    <xf numFmtId="2" fontId="11" fillId="0" borderId="0" xfId="0" applyNumberFormat="1" applyFont="1" applyFill="1" applyAlignment="1">
      <alignment horizontal="center"/>
    </xf>
    <xf numFmtId="2" fontId="7" fillId="0" borderId="0" xfId="0" applyNumberFormat="1" applyFont="1" applyFill="1" applyAlignment="1">
      <alignment horizontal="left"/>
    </xf>
    <xf numFmtId="0" fontId="11" fillId="0" borderId="6" xfId="0" applyFont="1" applyFill="1" applyBorder="1" applyAlignment="1">
      <alignment horizontal="center" vertical="top"/>
    </xf>
    <xf numFmtId="0" fontId="11" fillId="0" borderId="12" xfId="0" applyFont="1" applyFill="1" applyBorder="1" applyAlignment="1">
      <alignment horizontal="center" vertical="top"/>
    </xf>
    <xf numFmtId="0" fontId="11" fillId="0" borderId="7" xfId="0" applyFont="1" applyFill="1" applyBorder="1" applyAlignment="1">
      <alignment horizontal="center" vertical="top"/>
    </xf>
    <xf numFmtId="0" fontId="11" fillId="0" borderId="6" xfId="0" applyFont="1" applyBorder="1" applyAlignment="1">
      <alignment horizontal="center" vertical="top"/>
    </xf>
    <xf numFmtId="0" fontId="11" fillId="0" borderId="12" xfId="0" applyFont="1" applyBorder="1" applyAlignment="1">
      <alignment horizontal="center" vertical="top"/>
    </xf>
    <xf numFmtId="0" fontId="11" fillId="0" borderId="7" xfId="0" applyFont="1" applyBorder="1" applyAlignment="1">
      <alignment horizontal="center" vertical="top"/>
    </xf>
    <xf numFmtId="0" fontId="0" fillId="0" borderId="6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6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0" xfId="0" applyFill="1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8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4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5" xfId="0" applyBorder="1" applyAlignment="1">
      <alignment horizontal="center"/>
    </xf>
    <xf numFmtId="4" fontId="10" fillId="0" borderId="13" xfId="0" applyNumberFormat="1" applyFont="1" applyBorder="1" applyAlignment="1"/>
    <xf numFmtId="4" fontId="10" fillId="0" borderId="15" xfId="0" applyNumberFormat="1" applyFont="1" applyBorder="1" applyAlignment="1"/>
    <xf numFmtId="0" fontId="11" fillId="0" borderId="4" xfId="0" applyFont="1" applyFill="1" applyBorder="1" applyAlignment="1">
      <alignment horizontal="center" vertical="top"/>
    </xf>
    <xf numFmtId="0" fontId="11" fillId="0" borderId="11" xfId="0" applyFont="1" applyFill="1" applyBorder="1" applyAlignment="1">
      <alignment horizontal="center" vertical="top"/>
    </xf>
    <xf numFmtId="0" fontId="11" fillId="0" borderId="5" xfId="0" applyFont="1" applyFill="1" applyBorder="1" applyAlignment="1">
      <alignment horizontal="center" vertical="top"/>
    </xf>
    <xf numFmtId="0" fontId="11" fillId="0" borderId="4" xfId="0" applyFont="1" applyBorder="1" applyAlignment="1">
      <alignment horizontal="center" vertical="top"/>
    </xf>
    <xf numFmtId="0" fontId="11" fillId="0" borderId="11" xfId="0" applyFont="1" applyBorder="1" applyAlignment="1">
      <alignment horizontal="center" vertical="top"/>
    </xf>
    <xf numFmtId="0" fontId="11" fillId="0" borderId="5" xfId="0" applyFont="1" applyBorder="1" applyAlignment="1">
      <alignment horizontal="center" vertical="top"/>
    </xf>
    <xf numFmtId="0" fontId="7" fillId="0" borderId="8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left"/>
    </xf>
    <xf numFmtId="0" fontId="7" fillId="0" borderId="9" xfId="0" applyFont="1" applyFill="1" applyBorder="1" applyAlignment="1">
      <alignment horizontal="left"/>
    </xf>
    <xf numFmtId="4" fontId="7" fillId="0" borderId="8" xfId="0" applyNumberFormat="1" applyFont="1" applyFill="1" applyBorder="1" applyAlignment="1">
      <alignment horizontal="right"/>
    </xf>
    <xf numFmtId="4" fontId="7" fillId="0" borderId="9" xfId="0" applyNumberFormat="1" applyFont="1" applyFill="1" applyBorder="1" applyAlignment="1">
      <alignment horizontal="right"/>
    </xf>
    <xf numFmtId="4" fontId="7" fillId="0" borderId="8" xfId="0" applyNumberFormat="1" applyFont="1" applyBorder="1" applyAlignment="1"/>
    <xf numFmtId="4" fontId="7" fillId="0" borderId="9" xfId="0" applyNumberFormat="1" applyFont="1" applyBorder="1" applyAlignment="1"/>
    <xf numFmtId="0" fontId="0" fillId="0" borderId="8" xfId="0" applyFill="1" applyBorder="1" applyAlignment="1">
      <alignment horizontal="left"/>
    </xf>
    <xf numFmtId="0" fontId="0" fillId="0" borderId="9" xfId="0" applyFill="1" applyBorder="1" applyAlignment="1">
      <alignment horizontal="left"/>
    </xf>
    <xf numFmtId="4" fontId="0" fillId="0" borderId="8" xfId="0" applyNumberFormat="1" applyFill="1" applyBorder="1" applyAlignment="1">
      <alignment horizontal="right"/>
    </xf>
    <xf numFmtId="4" fontId="0" fillId="0" borderId="9" xfId="0" applyNumberFormat="1" applyFill="1" applyBorder="1" applyAlignment="1">
      <alignment horizontal="right"/>
    </xf>
    <xf numFmtId="4" fontId="0" fillId="0" borderId="8" xfId="0" applyNumberFormat="1" applyBorder="1" applyAlignment="1"/>
    <xf numFmtId="4" fontId="0" fillId="0" borderId="9" xfId="0" applyNumberFormat="1" applyBorder="1" applyAlignment="1"/>
    <xf numFmtId="4" fontId="0" fillId="0" borderId="8" xfId="0" applyNumberFormat="1" applyBorder="1" applyAlignment="1">
      <alignment horizontal="right"/>
    </xf>
    <xf numFmtId="4" fontId="0" fillId="0" borderId="9" xfId="0" applyNumberFormat="1" applyBorder="1" applyAlignment="1">
      <alignment horizontal="right"/>
    </xf>
    <xf numFmtId="4" fontId="7" fillId="0" borderId="8" xfId="0" applyNumberFormat="1" applyFont="1" applyFill="1" applyBorder="1" applyAlignment="1"/>
    <xf numFmtId="4" fontId="7" fillId="0" borderId="9" xfId="0" applyNumberFormat="1" applyFont="1" applyFill="1" applyBorder="1" applyAlignment="1"/>
    <xf numFmtId="0" fontId="7" fillId="0" borderId="0" xfId="0" applyFont="1" applyFill="1" applyAlignment="1">
      <alignment horizontal="left"/>
    </xf>
    <xf numFmtId="4" fontId="7" fillId="0" borderId="8" xfId="0" applyNumberFormat="1" applyFont="1" applyFill="1" applyBorder="1" applyAlignment="1">
      <alignment horizontal="right" vertical="center"/>
    </xf>
    <xf numFmtId="4" fontId="7" fillId="0" borderId="9" xfId="0" applyNumberFormat="1" applyFont="1" applyFill="1" applyBorder="1" applyAlignment="1">
      <alignment horizontal="right" vertical="center"/>
    </xf>
    <xf numFmtId="4" fontId="7" fillId="0" borderId="8" xfId="0" applyNumberFormat="1" applyFont="1" applyBorder="1" applyAlignment="1">
      <alignment horizontal="right"/>
    </xf>
    <xf numFmtId="4" fontId="7" fillId="0" borderId="9" xfId="0" applyNumberFormat="1" applyFont="1" applyBorder="1" applyAlignment="1">
      <alignment horizontal="right"/>
    </xf>
    <xf numFmtId="0" fontId="7" fillId="0" borderId="6" xfId="0" applyFont="1" applyFill="1" applyBorder="1" applyAlignment="1">
      <alignment horizontal="center"/>
    </xf>
    <xf numFmtId="0" fontId="7" fillId="0" borderId="12" xfId="0" applyFont="1" applyFill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7" fillId="0" borderId="13" xfId="0" applyFont="1" applyFill="1" applyBorder="1" applyAlignment="1">
      <alignment horizontal="left"/>
    </xf>
    <xf numFmtId="0" fontId="7" fillId="0" borderId="14" xfId="0" applyFont="1" applyFill="1" applyBorder="1" applyAlignment="1">
      <alignment horizontal="left"/>
    </xf>
    <xf numFmtId="0" fontId="7" fillId="0" borderId="15" xfId="0" applyFont="1" applyFill="1" applyBorder="1" applyAlignment="1">
      <alignment horizontal="left"/>
    </xf>
    <xf numFmtId="4" fontId="7" fillId="0" borderId="13" xfId="0" applyNumberFormat="1" applyFont="1" applyBorder="1" applyAlignment="1">
      <alignment horizontal="right"/>
    </xf>
    <xf numFmtId="4" fontId="7" fillId="0" borderId="15" xfId="0" applyNumberFormat="1" applyFont="1" applyBorder="1" applyAlignment="1">
      <alignment horizontal="right"/>
    </xf>
    <xf numFmtId="0" fontId="2" fillId="0" borderId="0" xfId="0" applyFont="1" applyAlignment="1">
      <alignment horizontal="center"/>
    </xf>
    <xf numFmtId="4" fontId="3" fillId="0" borderId="0" xfId="0" applyNumberFormat="1" applyFont="1" applyAlignment="1">
      <alignment horizontal="right"/>
    </xf>
    <xf numFmtId="4" fontId="1" fillId="0" borderId="0" xfId="0" applyNumberFormat="1" applyFont="1" applyAlignment="1">
      <alignment horizontal="right"/>
    </xf>
    <xf numFmtId="0" fontId="11" fillId="0" borderId="4" xfId="0" applyFont="1" applyFill="1" applyBorder="1" applyAlignment="1">
      <alignment horizontal="center"/>
    </xf>
    <xf numFmtId="0" fontId="11" fillId="0" borderId="11" xfId="0" applyFont="1" applyFill="1" applyBorder="1" applyAlignment="1">
      <alignment horizontal="center"/>
    </xf>
    <xf numFmtId="0" fontId="11" fillId="0" borderId="5" xfId="0" applyFont="1" applyFill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8" fillId="0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0"/>
  <sheetViews>
    <sheetView tabSelected="1" topLeftCell="A46" workbookViewId="0">
      <selection activeCell="N81" sqref="N81"/>
    </sheetView>
  </sheetViews>
  <sheetFormatPr defaultRowHeight="14.4" x14ac:dyDescent="0.3"/>
  <cols>
    <col min="1" max="1" width="6.88671875" customWidth="1"/>
    <col min="2" max="2" width="9.109375" style="52"/>
    <col min="3" max="3" width="9.88671875" style="52" customWidth="1"/>
    <col min="4" max="4" width="9.109375" style="52"/>
    <col min="5" max="5" width="7.88671875" style="52" customWidth="1"/>
    <col min="6" max="6" width="9" style="52" customWidth="1"/>
    <col min="7" max="7" width="12.6640625" style="52" customWidth="1"/>
    <col min="8" max="8" width="8.88671875" style="52" customWidth="1"/>
    <col min="9" max="9" width="7.5546875" style="21" customWidth="1"/>
    <col min="10" max="10" width="11.33203125" style="21" bestFit="1" customWidth="1"/>
    <col min="11" max="11" width="9" style="21" customWidth="1"/>
    <col min="12" max="12" width="4.33203125" style="21" customWidth="1"/>
  </cols>
  <sheetData>
    <row r="1" spans="1:12" x14ac:dyDescent="0.3">
      <c r="K1" s="16" t="s">
        <v>123</v>
      </c>
    </row>
    <row r="2" spans="1:12" ht="18" x14ac:dyDescent="0.35">
      <c r="A2" s="133" t="s">
        <v>0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</row>
    <row r="3" spans="1:12" ht="18" x14ac:dyDescent="0.35">
      <c r="A3" s="133" t="s">
        <v>1</v>
      </c>
      <c r="B3" s="133"/>
      <c r="C3" s="133"/>
      <c r="D3" s="133"/>
      <c r="E3" s="133"/>
      <c r="F3" s="133"/>
      <c r="G3" s="133"/>
      <c r="H3" s="133"/>
      <c r="I3" s="133"/>
      <c r="J3" s="133"/>
      <c r="K3" s="133"/>
      <c r="L3" s="133"/>
    </row>
    <row r="4" spans="1:12" ht="18" x14ac:dyDescent="0.35">
      <c r="A4" s="1"/>
      <c r="B4" s="19"/>
      <c r="C4" s="51" t="s">
        <v>2</v>
      </c>
      <c r="D4" s="19" t="s">
        <v>81</v>
      </c>
      <c r="E4" s="141" t="s">
        <v>82</v>
      </c>
      <c r="F4" s="141"/>
      <c r="G4" s="141"/>
      <c r="H4" s="141"/>
      <c r="I4" s="20">
        <v>2014</v>
      </c>
      <c r="J4" s="20"/>
    </row>
    <row r="5" spans="1:12" ht="22.5" customHeight="1" x14ac:dyDescent="0.3"/>
    <row r="6" spans="1:12" ht="15.6" x14ac:dyDescent="0.3">
      <c r="A6" s="2" t="s">
        <v>28</v>
      </c>
      <c r="B6" s="37">
        <f>I4</f>
        <v>2014</v>
      </c>
      <c r="C6" s="52" t="s">
        <v>83</v>
      </c>
      <c r="D6" s="37" t="s">
        <v>84</v>
      </c>
      <c r="E6" s="53">
        <v>2944.7</v>
      </c>
      <c r="F6" s="52" t="s">
        <v>103</v>
      </c>
    </row>
    <row r="7" spans="1:12" ht="15.6" x14ac:dyDescent="0.3">
      <c r="A7" s="134">
        <v>1753609.69</v>
      </c>
      <c r="B7" s="134"/>
      <c r="C7" s="54" t="s">
        <v>3</v>
      </c>
      <c r="G7" s="55">
        <f>(A7-J8)</f>
        <v>1494287.3599999999</v>
      </c>
      <c r="H7" s="50" t="s">
        <v>117</v>
      </c>
      <c r="I7" s="24">
        <f>(G7/A7)*100</f>
        <v>85.212083881676079</v>
      </c>
      <c r="J7" s="21" t="s">
        <v>4</v>
      </c>
    </row>
    <row r="8" spans="1:12" ht="24" customHeight="1" x14ac:dyDescent="0.3">
      <c r="A8" t="s">
        <v>5</v>
      </c>
      <c r="J8" s="23">
        <v>259322.33</v>
      </c>
      <c r="K8" s="21" t="s">
        <v>6</v>
      </c>
    </row>
    <row r="9" spans="1:12" x14ac:dyDescent="0.3">
      <c r="A9" t="s">
        <v>7</v>
      </c>
    </row>
    <row r="10" spans="1:12" x14ac:dyDescent="0.3">
      <c r="A10" t="s">
        <v>85</v>
      </c>
      <c r="B10" s="26">
        <v>30232.01</v>
      </c>
      <c r="C10" s="52" t="s">
        <v>12</v>
      </c>
      <c r="E10" s="37" t="s">
        <v>115</v>
      </c>
      <c r="F10" s="26">
        <v>12298.31</v>
      </c>
      <c r="G10" s="52" t="s">
        <v>12</v>
      </c>
      <c r="I10" s="21" t="s">
        <v>113</v>
      </c>
      <c r="J10" s="25">
        <v>17924.72</v>
      </c>
      <c r="K10" s="21" t="s">
        <v>12</v>
      </c>
    </row>
    <row r="11" spans="1:12" x14ac:dyDescent="0.3">
      <c r="A11" t="s">
        <v>86</v>
      </c>
      <c r="B11" s="26">
        <v>22074.73</v>
      </c>
      <c r="C11" s="52" t="s">
        <v>12</v>
      </c>
      <c r="E11" s="37" t="s">
        <v>116</v>
      </c>
      <c r="F11" s="26">
        <v>53100.09</v>
      </c>
      <c r="G11" s="52" t="s">
        <v>12</v>
      </c>
      <c r="I11" s="21" t="s">
        <v>114</v>
      </c>
      <c r="J11" s="25">
        <v>14972.64</v>
      </c>
      <c r="K11" s="21" t="s">
        <v>12</v>
      </c>
    </row>
    <row r="12" spans="1:12" ht="25.5" customHeight="1" x14ac:dyDescent="0.3">
      <c r="A12" t="s">
        <v>73</v>
      </c>
      <c r="J12" s="26">
        <f>G13+G14+G15+G16</f>
        <v>259322.33000000002</v>
      </c>
      <c r="K12" s="27"/>
    </row>
    <row r="13" spans="1:12" x14ac:dyDescent="0.3">
      <c r="A13" s="3" t="s">
        <v>8</v>
      </c>
      <c r="B13" s="52" t="s">
        <v>9</v>
      </c>
      <c r="G13" s="56">
        <f>(J8*43.5/100)</f>
        <v>112805.21354999999</v>
      </c>
      <c r="H13" s="52" t="s">
        <v>12</v>
      </c>
    </row>
    <row r="14" spans="1:12" x14ac:dyDescent="0.3">
      <c r="A14" s="3" t="s">
        <v>8</v>
      </c>
      <c r="B14" s="52" t="s">
        <v>10</v>
      </c>
      <c r="G14" s="56">
        <f>(J8*36.6/100)</f>
        <v>94911.972779999996</v>
      </c>
      <c r="H14" s="52" t="s">
        <v>12</v>
      </c>
    </row>
    <row r="15" spans="1:12" x14ac:dyDescent="0.3">
      <c r="A15" s="3" t="s">
        <v>8</v>
      </c>
      <c r="B15" s="52" t="s">
        <v>11</v>
      </c>
      <c r="G15" s="56">
        <f>(J8*12.5/100)</f>
        <v>32415.291249999998</v>
      </c>
      <c r="H15" s="52" t="s">
        <v>12</v>
      </c>
      <c r="K15" s="22"/>
      <c r="L15" s="29"/>
    </row>
    <row r="16" spans="1:12" x14ac:dyDescent="0.3">
      <c r="A16" s="3" t="s">
        <v>8</v>
      </c>
      <c r="B16" s="52" t="s">
        <v>16</v>
      </c>
      <c r="G16" s="56">
        <f>(J8*7.4/100)</f>
        <v>19189.852419999999</v>
      </c>
      <c r="H16" s="52" t="s">
        <v>12</v>
      </c>
    </row>
    <row r="17" spans="1:12" ht="17.25" customHeight="1" x14ac:dyDescent="0.3">
      <c r="G17" s="57"/>
    </row>
    <row r="18" spans="1:12" x14ac:dyDescent="0.3">
      <c r="A18" s="4" t="s">
        <v>13</v>
      </c>
      <c r="G18" s="56">
        <f>E6*4.74*12</f>
        <v>167494.53600000002</v>
      </c>
      <c r="H18" s="52" t="s">
        <v>14</v>
      </c>
    </row>
    <row r="19" spans="1:12" ht="20.25" customHeight="1" thickBot="1" x14ac:dyDescent="0.35">
      <c r="A19" s="135">
        <f>(G18*I7/100)</f>
        <v>142725.58451354416</v>
      </c>
      <c r="B19" s="135"/>
      <c r="C19" s="52" t="s">
        <v>17</v>
      </c>
    </row>
    <row r="20" spans="1:12" x14ac:dyDescent="0.3">
      <c r="A20" s="5" t="s">
        <v>2</v>
      </c>
      <c r="B20" s="136" t="s">
        <v>23</v>
      </c>
      <c r="C20" s="137"/>
      <c r="D20" s="137"/>
      <c r="E20" s="137"/>
      <c r="F20" s="137"/>
      <c r="G20" s="137"/>
      <c r="H20" s="138"/>
      <c r="I20" s="30" t="s">
        <v>21</v>
      </c>
      <c r="J20" s="31" t="s">
        <v>20</v>
      </c>
      <c r="K20" s="139" t="s">
        <v>18</v>
      </c>
      <c r="L20" s="140"/>
    </row>
    <row r="21" spans="1:12" ht="19.5" customHeight="1" thickBot="1" x14ac:dyDescent="0.35">
      <c r="A21" s="6" t="s">
        <v>15</v>
      </c>
      <c r="B21" s="123"/>
      <c r="C21" s="124"/>
      <c r="D21" s="124"/>
      <c r="E21" s="124"/>
      <c r="F21" s="124"/>
      <c r="G21" s="124"/>
      <c r="H21" s="125"/>
      <c r="I21" s="32" t="s">
        <v>22</v>
      </c>
      <c r="J21" s="33"/>
      <c r="K21" s="126" t="s">
        <v>19</v>
      </c>
      <c r="L21" s="127"/>
    </row>
    <row r="22" spans="1:12" ht="20.25" customHeight="1" thickBot="1" x14ac:dyDescent="0.35">
      <c r="A22" s="7"/>
      <c r="B22" s="128" t="s">
        <v>111</v>
      </c>
      <c r="C22" s="129"/>
      <c r="D22" s="129"/>
      <c r="E22" s="129"/>
      <c r="F22" s="129"/>
      <c r="G22" s="129"/>
      <c r="H22" s="130"/>
      <c r="I22" s="34"/>
      <c r="J22" s="34"/>
      <c r="K22" s="131">
        <v>-75977.289999999994</v>
      </c>
      <c r="L22" s="132"/>
    </row>
    <row r="23" spans="1:12" x14ac:dyDescent="0.3">
      <c r="A23" s="8">
        <v>3</v>
      </c>
      <c r="B23" s="101" t="s">
        <v>97</v>
      </c>
      <c r="C23" s="118"/>
      <c r="D23" s="118"/>
      <c r="E23" s="118"/>
      <c r="F23" s="118"/>
      <c r="G23" s="118"/>
      <c r="H23" s="103"/>
      <c r="I23" s="35" t="s">
        <v>98</v>
      </c>
      <c r="J23" s="17">
        <v>1</v>
      </c>
      <c r="K23" s="119">
        <f>2250*0.5</f>
        <v>1125</v>
      </c>
      <c r="L23" s="120"/>
    </row>
    <row r="24" spans="1:12" x14ac:dyDescent="0.3">
      <c r="A24" s="8">
        <v>6</v>
      </c>
      <c r="B24" s="101" t="s">
        <v>99</v>
      </c>
      <c r="C24" s="102"/>
      <c r="D24" s="102"/>
      <c r="E24" s="102"/>
      <c r="F24" s="102"/>
      <c r="G24" s="102"/>
      <c r="H24" s="103"/>
      <c r="I24" s="37" t="s">
        <v>74</v>
      </c>
      <c r="J24" s="36">
        <v>10</v>
      </c>
      <c r="K24" s="119">
        <f>1600*0.1618</f>
        <v>258.88</v>
      </c>
      <c r="L24" s="120"/>
    </row>
    <row r="25" spans="1:12" x14ac:dyDescent="0.3">
      <c r="A25" s="8">
        <v>9</v>
      </c>
      <c r="B25" s="101" t="s">
        <v>100</v>
      </c>
      <c r="C25" s="118"/>
      <c r="D25" s="118"/>
      <c r="E25" s="118"/>
      <c r="F25" s="118"/>
      <c r="G25" s="118"/>
      <c r="H25" s="103"/>
      <c r="I25" s="36" t="s">
        <v>74</v>
      </c>
      <c r="J25" s="36">
        <v>1</v>
      </c>
      <c r="K25" s="119">
        <v>70</v>
      </c>
      <c r="L25" s="120"/>
    </row>
    <row r="26" spans="1:12" x14ac:dyDescent="0.3">
      <c r="A26" s="8">
        <v>11</v>
      </c>
      <c r="B26" s="101" t="s">
        <v>118</v>
      </c>
      <c r="C26" s="102"/>
      <c r="D26" s="102"/>
      <c r="E26" s="102"/>
      <c r="F26" s="102"/>
      <c r="G26" s="102"/>
      <c r="H26" s="103"/>
      <c r="I26" s="17" t="s">
        <v>77</v>
      </c>
      <c r="J26" s="18">
        <v>12</v>
      </c>
      <c r="K26" s="121">
        <f>2500*12/4</f>
        <v>7500</v>
      </c>
      <c r="L26" s="122"/>
    </row>
    <row r="27" spans="1:12" x14ac:dyDescent="0.3">
      <c r="A27" s="8">
        <v>13</v>
      </c>
      <c r="B27" s="101" t="s">
        <v>104</v>
      </c>
      <c r="C27" s="118"/>
      <c r="D27" s="118"/>
      <c r="E27" s="118"/>
      <c r="F27" s="118"/>
      <c r="G27" s="118"/>
      <c r="H27" s="103"/>
      <c r="I27" s="36" t="s">
        <v>74</v>
      </c>
      <c r="J27" s="36">
        <v>1</v>
      </c>
      <c r="K27" s="119">
        <v>1030</v>
      </c>
      <c r="L27" s="120"/>
    </row>
    <row r="28" spans="1:12" x14ac:dyDescent="0.3">
      <c r="A28" s="8">
        <v>14</v>
      </c>
      <c r="B28" s="101" t="s">
        <v>105</v>
      </c>
      <c r="C28" s="102"/>
      <c r="D28" s="102"/>
      <c r="E28" s="102"/>
      <c r="F28" s="102"/>
      <c r="G28" s="102"/>
      <c r="H28" s="103"/>
      <c r="I28" s="36" t="s">
        <v>106</v>
      </c>
      <c r="J28" s="45">
        <f>534*0.1618</f>
        <v>86.401200000000003</v>
      </c>
      <c r="K28" s="119">
        <f>6225*0.1618</f>
        <v>1007.205</v>
      </c>
      <c r="L28" s="120"/>
    </row>
    <row r="29" spans="1:12" x14ac:dyDescent="0.3">
      <c r="A29" s="8">
        <v>15</v>
      </c>
      <c r="B29" s="101" t="s">
        <v>107</v>
      </c>
      <c r="C29" s="102"/>
      <c r="D29" s="102"/>
      <c r="E29" s="102"/>
      <c r="F29" s="102"/>
      <c r="G29" s="102"/>
      <c r="H29" s="103"/>
      <c r="I29" s="36" t="s">
        <v>74</v>
      </c>
      <c r="J29" s="36">
        <v>6</v>
      </c>
      <c r="K29" s="104">
        <f>(974+1000)*0.1618</f>
        <v>319.39319999999998</v>
      </c>
      <c r="L29" s="105"/>
    </row>
    <row r="30" spans="1:12" x14ac:dyDescent="0.3">
      <c r="A30" s="8">
        <v>17</v>
      </c>
      <c r="B30" s="101" t="s">
        <v>108</v>
      </c>
      <c r="C30" s="102"/>
      <c r="D30" s="102"/>
      <c r="E30" s="102"/>
      <c r="F30" s="102"/>
      <c r="G30" s="102"/>
      <c r="H30" s="103"/>
      <c r="I30" s="36" t="s">
        <v>74</v>
      </c>
      <c r="J30" s="38">
        <v>1</v>
      </c>
      <c r="K30" s="116">
        <f>(7775+1500+400+3300)*0.5</f>
        <v>6487.5</v>
      </c>
      <c r="L30" s="117"/>
    </row>
    <row r="31" spans="1:12" x14ac:dyDescent="0.3">
      <c r="A31" s="8">
        <v>19</v>
      </c>
      <c r="B31" s="108" t="s">
        <v>75</v>
      </c>
      <c r="C31" s="80"/>
      <c r="D31" s="80"/>
      <c r="E31" s="80"/>
      <c r="F31" s="80"/>
      <c r="G31" s="80"/>
      <c r="H31" s="109"/>
      <c r="I31" s="47" t="s">
        <v>74</v>
      </c>
      <c r="J31" s="48">
        <v>2</v>
      </c>
      <c r="K31" s="110">
        <f>380*2*0.5</f>
        <v>380</v>
      </c>
      <c r="L31" s="111"/>
    </row>
    <row r="32" spans="1:12" x14ac:dyDescent="0.3">
      <c r="A32" s="8">
        <v>20</v>
      </c>
      <c r="B32" s="108" t="s">
        <v>76</v>
      </c>
      <c r="C32" s="80"/>
      <c r="D32" s="80"/>
      <c r="E32" s="80"/>
      <c r="F32" s="80"/>
      <c r="G32" s="80"/>
      <c r="H32" s="109"/>
      <c r="I32" s="47" t="s">
        <v>74</v>
      </c>
      <c r="J32" s="48">
        <v>3</v>
      </c>
      <c r="K32" s="110">
        <f>250*3*0.5</f>
        <v>375</v>
      </c>
      <c r="L32" s="111"/>
    </row>
    <row r="33" spans="1:12" x14ac:dyDescent="0.3">
      <c r="A33" s="8">
        <v>21</v>
      </c>
      <c r="B33" s="108" t="s">
        <v>109</v>
      </c>
      <c r="C33" s="80"/>
      <c r="D33" s="80"/>
      <c r="E33" s="80"/>
      <c r="F33" s="80"/>
      <c r="G33" s="80"/>
      <c r="H33" s="109"/>
      <c r="I33" s="8" t="s">
        <v>110</v>
      </c>
      <c r="J33" s="46" t="s">
        <v>110</v>
      </c>
      <c r="K33" s="112">
        <v>11200</v>
      </c>
      <c r="L33" s="113"/>
    </row>
    <row r="34" spans="1:12" x14ac:dyDescent="0.3">
      <c r="A34" s="8">
        <v>22</v>
      </c>
      <c r="B34" s="108" t="s">
        <v>78</v>
      </c>
      <c r="C34" s="80"/>
      <c r="D34" s="80"/>
      <c r="E34" s="80"/>
      <c r="F34" s="80"/>
      <c r="G34" s="80"/>
      <c r="H34" s="109"/>
      <c r="I34" s="8" t="s">
        <v>74</v>
      </c>
      <c r="J34" s="8">
        <v>1</v>
      </c>
      <c r="K34" s="114">
        <v>6500</v>
      </c>
      <c r="L34" s="115"/>
    </row>
    <row r="35" spans="1:12" x14ac:dyDescent="0.3">
      <c r="A35" s="8">
        <v>23</v>
      </c>
      <c r="B35" s="101" t="s">
        <v>112</v>
      </c>
      <c r="C35" s="102"/>
      <c r="D35" s="102"/>
      <c r="E35" s="102"/>
      <c r="F35" s="102"/>
      <c r="G35" s="102"/>
      <c r="H35" s="103"/>
      <c r="I35" s="36" t="s">
        <v>74</v>
      </c>
      <c r="J35" s="39">
        <v>8</v>
      </c>
      <c r="K35" s="104">
        <f>8203.52*0.1618</f>
        <v>1327.329536</v>
      </c>
      <c r="L35" s="105"/>
    </row>
    <row r="36" spans="1:12" ht="15" customHeight="1" thickBot="1" x14ac:dyDescent="0.35">
      <c r="A36" s="8"/>
      <c r="B36" s="101" t="s">
        <v>101</v>
      </c>
      <c r="C36" s="102"/>
      <c r="D36" s="102"/>
      <c r="E36" s="102"/>
      <c r="F36" s="102"/>
      <c r="G36" s="102"/>
      <c r="H36" s="103"/>
      <c r="I36" s="17"/>
      <c r="J36" s="40"/>
      <c r="K36" s="106">
        <f>SUM(K23:L35)</f>
        <v>37580.307735999995</v>
      </c>
      <c r="L36" s="107"/>
    </row>
    <row r="37" spans="1:12" ht="16.2" thickBot="1" x14ac:dyDescent="0.35">
      <c r="A37" s="7"/>
      <c r="B37" s="58" t="s">
        <v>102</v>
      </c>
      <c r="C37" s="59"/>
      <c r="D37" s="59"/>
      <c r="E37" s="59"/>
      <c r="F37" s="59"/>
      <c r="G37" s="59"/>
      <c r="H37" s="60"/>
      <c r="I37" s="41"/>
      <c r="J37" s="41"/>
      <c r="K37" s="93">
        <f>K36+K22</f>
        <v>-38396.982263999998</v>
      </c>
      <c r="L37" s="94"/>
    </row>
    <row r="38" spans="1:12" x14ac:dyDescent="0.3">
      <c r="A38" t="s">
        <v>79</v>
      </c>
    </row>
    <row r="39" spans="1:12" ht="11.25" customHeight="1" x14ac:dyDescent="0.3">
      <c r="A39" t="s">
        <v>24</v>
      </c>
      <c r="D39" s="37">
        <f>I4</f>
        <v>2014</v>
      </c>
      <c r="E39" s="52" t="s">
        <v>25</v>
      </c>
      <c r="G39" s="61">
        <f>K37-G18</f>
        <v>-205891.51826400001</v>
      </c>
      <c r="H39" s="52" t="s">
        <v>26</v>
      </c>
    </row>
    <row r="40" spans="1:12" ht="32.25" customHeight="1" thickBot="1" x14ac:dyDescent="0.35">
      <c r="A40" t="s">
        <v>27</v>
      </c>
      <c r="B40" s="37">
        <f>I4</f>
        <v>2014</v>
      </c>
      <c r="C40" s="52" t="s">
        <v>29</v>
      </c>
    </row>
    <row r="41" spans="1:12" x14ac:dyDescent="0.3">
      <c r="A41" s="13" t="s">
        <v>2</v>
      </c>
      <c r="B41" s="95" t="s">
        <v>36</v>
      </c>
      <c r="C41" s="96"/>
      <c r="D41" s="96"/>
      <c r="E41" s="96"/>
      <c r="F41" s="95" t="s">
        <v>37</v>
      </c>
      <c r="G41" s="96"/>
      <c r="H41" s="97"/>
      <c r="I41" s="98" t="s">
        <v>38</v>
      </c>
      <c r="J41" s="99"/>
      <c r="K41" s="99"/>
      <c r="L41" s="100"/>
    </row>
    <row r="42" spans="1:12" ht="15" thickBot="1" x14ac:dyDescent="0.35">
      <c r="A42" s="14"/>
      <c r="B42" s="68"/>
      <c r="C42" s="69"/>
      <c r="D42" s="69"/>
      <c r="E42" s="69"/>
      <c r="F42" s="68"/>
      <c r="G42" s="69"/>
      <c r="H42" s="70"/>
      <c r="I42" s="71" t="s">
        <v>39</v>
      </c>
      <c r="J42" s="72"/>
      <c r="K42" s="72"/>
      <c r="L42" s="73"/>
    </row>
    <row r="43" spans="1:12" x14ac:dyDescent="0.3">
      <c r="A43" s="9" t="s">
        <v>30</v>
      </c>
      <c r="B43" s="87" t="s">
        <v>40</v>
      </c>
      <c r="C43" s="88"/>
      <c r="D43" s="88"/>
      <c r="E43" s="89"/>
      <c r="F43" s="90" t="s">
        <v>87</v>
      </c>
      <c r="G43" s="91"/>
      <c r="H43" s="92"/>
      <c r="I43" s="90" t="s">
        <v>88</v>
      </c>
      <c r="J43" s="91"/>
      <c r="K43" s="91"/>
      <c r="L43" s="92"/>
    </row>
    <row r="44" spans="1:12" x14ac:dyDescent="0.3">
      <c r="A44" s="8" t="s">
        <v>31</v>
      </c>
      <c r="B44" s="81" t="s">
        <v>41</v>
      </c>
      <c r="C44" s="82"/>
      <c r="D44" s="82"/>
      <c r="E44" s="83"/>
      <c r="F44" s="84" t="s">
        <v>46</v>
      </c>
      <c r="G44" s="85"/>
      <c r="H44" s="86"/>
      <c r="I44" s="84" t="s">
        <v>47</v>
      </c>
      <c r="J44" s="85"/>
      <c r="K44" s="85"/>
      <c r="L44" s="86"/>
    </row>
    <row r="45" spans="1:12" x14ac:dyDescent="0.3">
      <c r="A45" s="8" t="s">
        <v>32</v>
      </c>
      <c r="B45" s="81" t="s">
        <v>42</v>
      </c>
      <c r="C45" s="82"/>
      <c r="D45" s="82"/>
      <c r="E45" s="83"/>
      <c r="F45" s="84" t="s">
        <v>89</v>
      </c>
      <c r="G45" s="85"/>
      <c r="H45" s="86"/>
      <c r="I45" s="84" t="s">
        <v>90</v>
      </c>
      <c r="J45" s="85"/>
      <c r="K45" s="85"/>
      <c r="L45" s="86"/>
    </row>
    <row r="46" spans="1:12" x14ac:dyDescent="0.3">
      <c r="A46" s="8" t="s">
        <v>33</v>
      </c>
      <c r="B46" s="81" t="s">
        <v>43</v>
      </c>
      <c r="C46" s="82"/>
      <c r="D46" s="82"/>
      <c r="E46" s="83"/>
      <c r="F46" s="84" t="s">
        <v>94</v>
      </c>
      <c r="G46" s="85"/>
      <c r="H46" s="86"/>
      <c r="I46" s="84" t="s">
        <v>91</v>
      </c>
      <c r="J46" s="85"/>
      <c r="K46" s="85"/>
      <c r="L46" s="86"/>
    </row>
    <row r="47" spans="1:12" x14ac:dyDescent="0.3">
      <c r="A47" s="8" t="s">
        <v>34</v>
      </c>
      <c r="B47" s="81" t="s">
        <v>44</v>
      </c>
      <c r="C47" s="82"/>
      <c r="D47" s="82"/>
      <c r="E47" s="83"/>
      <c r="F47" s="84" t="s">
        <v>95</v>
      </c>
      <c r="G47" s="85"/>
      <c r="H47" s="86"/>
      <c r="I47" s="84" t="s">
        <v>92</v>
      </c>
      <c r="J47" s="85"/>
      <c r="K47" s="85"/>
      <c r="L47" s="86"/>
    </row>
    <row r="48" spans="1:12" ht="17.25" customHeight="1" thickBot="1" x14ac:dyDescent="0.35">
      <c r="A48" s="10" t="s">
        <v>35</v>
      </c>
      <c r="B48" s="74" t="s">
        <v>45</v>
      </c>
      <c r="C48" s="75"/>
      <c r="D48" s="75"/>
      <c r="E48" s="76"/>
      <c r="F48" s="77" t="s">
        <v>96</v>
      </c>
      <c r="G48" s="78"/>
      <c r="H48" s="79"/>
      <c r="I48" s="77" t="s">
        <v>93</v>
      </c>
      <c r="J48" s="78"/>
      <c r="K48" s="78"/>
      <c r="L48" s="79"/>
    </row>
    <row r="50" spans="1:11" x14ac:dyDescent="0.3">
      <c r="A50" s="11" t="s">
        <v>50</v>
      </c>
      <c r="B50" s="37">
        <f>I4+1</f>
        <v>2015</v>
      </c>
      <c r="C50" s="52" t="s">
        <v>51</v>
      </c>
    </row>
    <row r="51" spans="1:11" x14ac:dyDescent="0.3">
      <c r="A51" s="15" t="s">
        <v>48</v>
      </c>
    </row>
    <row r="52" spans="1:11" x14ac:dyDescent="0.3">
      <c r="A52" s="80" t="s">
        <v>49</v>
      </c>
      <c r="B52" s="80"/>
      <c r="C52" s="80"/>
      <c r="D52" s="80"/>
      <c r="E52" s="80"/>
      <c r="F52" s="62">
        <f>G76</f>
        <v>0</v>
      </c>
      <c r="G52" s="52" t="s">
        <v>80</v>
      </c>
    </row>
    <row r="53" spans="1:11" x14ac:dyDescent="0.3">
      <c r="A53" s="15" t="s">
        <v>54</v>
      </c>
    </row>
    <row r="54" spans="1:11" x14ac:dyDescent="0.3">
      <c r="A54" s="15" t="s">
        <v>52</v>
      </c>
    </row>
    <row r="55" spans="1:11" x14ac:dyDescent="0.3">
      <c r="A55" s="15" t="s">
        <v>53</v>
      </c>
    </row>
    <row r="56" spans="1:11" ht="10.5" customHeight="1" x14ac:dyDescent="0.3">
      <c r="A56" s="15" t="s">
        <v>55</v>
      </c>
    </row>
    <row r="58" spans="1:11" x14ac:dyDescent="0.3">
      <c r="A58" s="15" t="s">
        <v>56</v>
      </c>
      <c r="B58" s="37">
        <f>I4+1</f>
        <v>2015</v>
      </c>
      <c r="C58" s="52" t="s">
        <v>57</v>
      </c>
    </row>
    <row r="59" spans="1:11" x14ac:dyDescent="0.3">
      <c r="A59" s="15" t="s">
        <v>58</v>
      </c>
    </row>
    <row r="60" spans="1:11" x14ac:dyDescent="0.3">
      <c r="A60" s="15" t="s">
        <v>59</v>
      </c>
      <c r="J60" s="25">
        <v>10000</v>
      </c>
      <c r="K60" s="21" t="s">
        <v>12</v>
      </c>
    </row>
    <row r="61" spans="1:11" x14ac:dyDescent="0.3">
      <c r="A61" s="15" t="s">
        <v>60</v>
      </c>
      <c r="J61" s="25">
        <v>6500</v>
      </c>
      <c r="K61" s="21" t="s">
        <v>12</v>
      </c>
    </row>
    <row r="62" spans="1:11" x14ac:dyDescent="0.3">
      <c r="A62" s="15" t="s">
        <v>61</v>
      </c>
      <c r="J62" s="25">
        <v>7500</v>
      </c>
      <c r="K62" s="21" t="s">
        <v>12</v>
      </c>
    </row>
    <row r="63" spans="1:11" x14ac:dyDescent="0.3">
      <c r="A63" s="15" t="s">
        <v>62</v>
      </c>
      <c r="J63" s="25">
        <v>15000</v>
      </c>
      <c r="K63" s="21" t="s">
        <v>12</v>
      </c>
    </row>
    <row r="64" spans="1:11" x14ac:dyDescent="0.3">
      <c r="A64" s="15" t="s">
        <v>63</v>
      </c>
      <c r="J64" s="25">
        <v>1200</v>
      </c>
      <c r="K64" s="21" t="s">
        <v>12</v>
      </c>
    </row>
    <row r="65" spans="1:11" x14ac:dyDescent="0.3">
      <c r="A65" s="15" t="s">
        <v>64</v>
      </c>
      <c r="J65" s="25">
        <v>1500</v>
      </c>
      <c r="K65" s="21" t="s">
        <v>12</v>
      </c>
    </row>
    <row r="66" spans="1:11" x14ac:dyDescent="0.3">
      <c r="A66" s="15" t="s">
        <v>65</v>
      </c>
      <c r="J66" s="25">
        <v>15000</v>
      </c>
      <c r="K66" s="21" t="s">
        <v>12</v>
      </c>
    </row>
    <row r="67" spans="1:11" x14ac:dyDescent="0.3">
      <c r="A67" s="15" t="s">
        <v>66</v>
      </c>
      <c r="J67" s="25">
        <v>12000</v>
      </c>
      <c r="K67" s="21" t="s">
        <v>12</v>
      </c>
    </row>
    <row r="68" spans="1:11" x14ac:dyDescent="0.3">
      <c r="A68" s="15" t="s">
        <v>67</v>
      </c>
      <c r="J68" s="25">
        <v>12000</v>
      </c>
      <c r="K68" s="21" t="s">
        <v>12</v>
      </c>
    </row>
    <row r="69" spans="1:11" x14ac:dyDescent="0.3">
      <c r="A69" s="15" t="s">
        <v>68</v>
      </c>
      <c r="J69" s="25">
        <v>10000</v>
      </c>
      <c r="K69" s="21" t="s">
        <v>12</v>
      </c>
    </row>
    <row r="70" spans="1:11" x14ac:dyDescent="0.3">
      <c r="A70" s="49" t="s">
        <v>119</v>
      </c>
      <c r="J70" s="25">
        <v>10000</v>
      </c>
      <c r="K70" s="21" t="s">
        <v>12</v>
      </c>
    </row>
    <row r="71" spans="1:11" x14ac:dyDescent="0.3">
      <c r="A71" s="49" t="s">
        <v>120</v>
      </c>
      <c r="J71" s="25">
        <v>3000</v>
      </c>
      <c r="K71" s="21" t="s">
        <v>12</v>
      </c>
    </row>
    <row r="72" spans="1:11" x14ac:dyDescent="0.3">
      <c r="A72" s="49" t="s">
        <v>121</v>
      </c>
      <c r="J72" s="25">
        <v>50000</v>
      </c>
      <c r="K72" s="21" t="s">
        <v>12</v>
      </c>
    </row>
    <row r="73" spans="1:11" x14ac:dyDescent="0.3">
      <c r="A73" s="49" t="s">
        <v>122</v>
      </c>
      <c r="J73" s="25">
        <v>20000</v>
      </c>
      <c r="K73" s="21" t="s">
        <v>12</v>
      </c>
    </row>
    <row r="74" spans="1:11" x14ac:dyDescent="0.3">
      <c r="A74" s="12" t="s">
        <v>69</v>
      </c>
      <c r="J74" s="28">
        <f>SUM(J60:J73)</f>
        <v>173700</v>
      </c>
      <c r="K74" s="42" t="s">
        <v>70</v>
      </c>
    </row>
    <row r="75" spans="1:11" x14ac:dyDescent="0.3">
      <c r="A75" s="49"/>
      <c r="B75" s="63"/>
      <c r="C75" s="63"/>
      <c r="D75" s="63"/>
      <c r="E75" s="63"/>
      <c r="F75" s="63"/>
      <c r="G75" s="63"/>
      <c r="H75" s="64"/>
      <c r="I75" s="43"/>
      <c r="J75" s="44"/>
    </row>
    <row r="76" spans="1:11" x14ac:dyDescent="0.3">
      <c r="A76" s="15"/>
      <c r="B76" s="50"/>
      <c r="C76" s="61"/>
      <c r="D76" s="50"/>
      <c r="E76" s="65"/>
      <c r="G76" s="66"/>
      <c r="H76" s="67"/>
    </row>
    <row r="77" spans="1:11" ht="34.5" customHeight="1" x14ac:dyDescent="0.3"/>
    <row r="78" spans="1:11" x14ac:dyDescent="0.3">
      <c r="B78" s="52" t="s">
        <v>71</v>
      </c>
    </row>
    <row r="79" spans="1:11" x14ac:dyDescent="0.3">
      <c r="B79" s="52" t="s">
        <v>37</v>
      </c>
      <c r="I79" s="21" t="s">
        <v>72</v>
      </c>
    </row>
    <row r="80" spans="1:11" x14ac:dyDescent="0.3">
      <c r="K80" s="16" t="s">
        <v>123</v>
      </c>
    </row>
  </sheetData>
  <mergeCells count="65">
    <mergeCell ref="A2:L2"/>
    <mergeCell ref="A3:L3"/>
    <mergeCell ref="A7:B7"/>
    <mergeCell ref="A19:B19"/>
    <mergeCell ref="B20:H20"/>
    <mergeCell ref="K20:L20"/>
    <mergeCell ref="E4:H4"/>
    <mergeCell ref="B23:H23"/>
    <mergeCell ref="K23:L23"/>
    <mergeCell ref="B21:H21"/>
    <mergeCell ref="K21:L21"/>
    <mergeCell ref="B22:H22"/>
    <mergeCell ref="K22:L22"/>
    <mergeCell ref="B25:H25"/>
    <mergeCell ref="K25:L25"/>
    <mergeCell ref="B26:H26"/>
    <mergeCell ref="K26:L26"/>
    <mergeCell ref="B24:H24"/>
    <mergeCell ref="K24:L24"/>
    <mergeCell ref="B30:H30"/>
    <mergeCell ref="K30:L30"/>
    <mergeCell ref="B31:H31"/>
    <mergeCell ref="K31:L31"/>
    <mergeCell ref="B27:H27"/>
    <mergeCell ref="K27:L27"/>
    <mergeCell ref="B28:H28"/>
    <mergeCell ref="K28:L28"/>
    <mergeCell ref="B29:H29"/>
    <mergeCell ref="K29:L29"/>
    <mergeCell ref="B32:H32"/>
    <mergeCell ref="K32:L32"/>
    <mergeCell ref="B33:H33"/>
    <mergeCell ref="K33:L33"/>
    <mergeCell ref="B34:H34"/>
    <mergeCell ref="K34:L34"/>
    <mergeCell ref="K37:L37"/>
    <mergeCell ref="B41:E41"/>
    <mergeCell ref="F41:H41"/>
    <mergeCell ref="I41:L41"/>
    <mergeCell ref="B35:H35"/>
    <mergeCell ref="K35:L35"/>
    <mergeCell ref="B36:H36"/>
    <mergeCell ref="K36:L36"/>
    <mergeCell ref="A52:E52"/>
    <mergeCell ref="B46:E46"/>
    <mergeCell ref="F46:H46"/>
    <mergeCell ref="I46:L46"/>
    <mergeCell ref="B47:E47"/>
    <mergeCell ref="F47:H47"/>
    <mergeCell ref="I47:L47"/>
    <mergeCell ref="B42:E42"/>
    <mergeCell ref="F42:H42"/>
    <mergeCell ref="I42:L42"/>
    <mergeCell ref="B48:E48"/>
    <mergeCell ref="F48:H48"/>
    <mergeCell ref="I48:L48"/>
    <mergeCell ref="I45:L45"/>
    <mergeCell ref="B43:E43"/>
    <mergeCell ref="F43:H43"/>
    <mergeCell ref="I43:L43"/>
    <mergeCell ref="B44:E44"/>
    <mergeCell ref="F44:H44"/>
    <mergeCell ref="I44:L44"/>
    <mergeCell ref="B45:E45"/>
    <mergeCell ref="F45:H45"/>
  </mergeCells>
  <pageMargins left="0.16" right="0.11" top="0.38" bottom="0.4" header="0.16" footer="0.17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2017-09-11T03:21:47Z</dcterms:modified>
</cp:coreProperties>
</file>