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80" i="1"/>
  <c r="B68"/>
  <c r="B59"/>
  <c r="B49"/>
  <c r="D48"/>
  <c r="K42"/>
  <c r="K40"/>
  <c r="K38"/>
  <c r="K37"/>
  <c r="K34"/>
  <c r="K33"/>
  <c r="K30"/>
  <c r="K29"/>
  <c r="K25"/>
  <c r="G20"/>
  <c r="A21" s="1"/>
  <c r="G18"/>
  <c r="G17"/>
  <c r="G16"/>
  <c r="G15"/>
  <c r="I7"/>
  <c r="G7"/>
  <c r="J14" l="1"/>
  <c r="K43"/>
  <c r="K44" s="1"/>
  <c r="K45" l="1"/>
  <c r="K46" s="1"/>
  <c r="G48" s="1"/>
  <c r="J81" s="1"/>
  <c r="C82" s="1"/>
  <c r="G82" s="1"/>
  <c r="F61" s="1"/>
</calcChain>
</file>

<file path=xl/sharedStrings.xml><?xml version="1.0" encoding="utf-8"?>
<sst xmlns="http://schemas.openxmlformats.org/spreadsheetml/2006/main" count="181" uniqueCount="142">
  <si>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</si>
  <si>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</si>
  <si>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</si>
  <si>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99/1</t>
  </si>
  <si>
    <t xml:space="preserve">по  ул. Ал. Невского  за </t>
  </si>
  <si>
    <t xml:space="preserve">1.   В </t>
  </si>
  <si>
    <t>период</t>
  </si>
  <si>
    <t xml:space="preserve">  по дому</t>
  </si>
  <si>
    <t xml:space="preserve">  99/1  (</t>
  </si>
  <si>
    <t>рублей, оплачено собственниками</t>
  </si>
  <si>
    <t xml:space="preserve">    рублей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</si>
  <si>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</si>
  <si>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</si>
  <si>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</si>
  <si>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</si>
  <si>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кв.1 -                             </t>
  </si>
  <si>
    <t>руб.</t>
  </si>
  <si>
    <t xml:space="preserve">кв.6-                 </t>
  </si>
  <si>
    <t xml:space="preserve">кв.30 - </t>
  </si>
  <si>
    <t xml:space="preserve">оф.3-                </t>
  </si>
  <si>
    <t xml:space="preserve">кв.26 -                        </t>
  </si>
  <si>
    <t xml:space="preserve">кв.35 -   </t>
  </si>
  <si>
    <t xml:space="preserve">оф.2 -                </t>
  </si>
  <si>
    <t xml:space="preserve">кв.28 -                     </t>
  </si>
  <si>
    <t xml:space="preserve">кв.40-                          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</si>
  <si>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</si>
  <si>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</si>
  <si>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</si>
  <si>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</si>
  <si>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</si>
  <si>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</si>
  <si>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</si>
  <si>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</si>
  <si>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</si>
  <si>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</si>
  <si>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</si>
  <si>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</si>
  <si>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</si>
  <si>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</si>
  <si>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</si>
  <si>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</si>
  <si>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</si>
  <si>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Вывоз снега с придомовой территории в январе (16,76%).</t>
  </si>
  <si>
    <t>м/час</t>
  </si>
  <si>
    <t>Установка снегозадерживающей сетки на крыше дома (25%).</t>
  </si>
  <si>
    <t>м</t>
  </si>
  <si>
    <t>Чистка кровли от снега .</t>
  </si>
  <si>
    <t>Вывоз снега с придомовой территории в  марте(16,76%).</t>
  </si>
  <si>
    <t>Благоустройство территории (песок)16,76%.</t>
  </si>
  <si>
    <t>т.</t>
  </si>
  <si>
    <t>Монтаж видеонаблюдения (не внесли в отчет за 2011 год).</t>
  </si>
  <si>
    <t xml:space="preserve"> - </t>
  </si>
  <si>
    <t>Техническое обслуживание видеонаблюдения за 2013 г.</t>
  </si>
  <si>
    <t>мес.</t>
  </si>
  <si>
    <t>Выполнение электромонтажных работ по предписанию.</t>
  </si>
  <si>
    <t>шт.</t>
  </si>
  <si>
    <t>Ремонт кабеля 6КВ.</t>
  </si>
  <si>
    <t>Покраска входных дверей.</t>
  </si>
  <si>
    <t>Генеральная уборка в мае.</t>
  </si>
  <si>
    <t>Генеральная уборка в сентябре.</t>
  </si>
  <si>
    <t>Табличка в лифт "Дежурный лифтер"</t>
  </si>
  <si>
    <t>Ремонт уличного освещения (замена ламп на энергосберегающии)(16,76%).</t>
  </si>
  <si>
    <t>Напольное покрытие в тамбуре и ковролиновая дорожка на 1-ом этаже.</t>
  </si>
  <si>
    <t>Бирки для маркировки элементов ИТП(16,76%).</t>
  </si>
  <si>
    <t>компл.</t>
  </si>
  <si>
    <t>Техническое освидетельствование лифта.</t>
  </si>
  <si>
    <t>Установка новогодней елки.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</si>
  <si>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</si>
  <si>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</si>
  <si>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</si>
  <si>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</si>
  <si>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средств по текущему ремонту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</si>
  <si>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</si>
  <si>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</si>
  <si>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</si>
  <si>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</si>
  <si>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</si>
  <si>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</si>
  <si>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</si>
  <si>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</si>
  <si>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</si>
  <si>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</si>
  <si>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</si>
  <si>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t>19,20 руб./м²</t>
  </si>
  <si>
    <t>2.</t>
  </si>
  <si>
    <t>Текущий ремонт общего имущества.</t>
  </si>
  <si>
    <t>4,74 руб./м²</t>
  </si>
  <si>
    <t>3.</t>
  </si>
  <si>
    <t>Отопление.</t>
  </si>
  <si>
    <t>0,019 Гкал/м²</t>
  </si>
  <si>
    <t>0,027 Гкал/м²</t>
  </si>
  <si>
    <t>4.</t>
  </si>
  <si>
    <t>Горячее водоснабжение.</t>
  </si>
  <si>
    <t>218,90 руб./чел.</t>
  </si>
  <si>
    <t>301,44 руб./чел.</t>
  </si>
  <si>
    <t>5.</t>
  </si>
  <si>
    <t>Холодное водоснабжение.</t>
  </si>
  <si>
    <t>54,01 руб./чел.</t>
  </si>
  <si>
    <t>74,71 руб./чел.</t>
  </si>
  <si>
    <t>6.</t>
  </si>
  <si>
    <t>Водоотведение.</t>
  </si>
  <si>
    <t>98,72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</si>
  <si>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</si>
  <si>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</si>
  <si>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</si>
  <si>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</si>
  <si>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</si>
  <si>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</si>
  <si>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отопление 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</si>
  <si>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</si>
  <si>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</si>
  <si>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</si>
  <si>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2014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</si>
  <si>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</si>
  <si>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</si>
  <si>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</si>
  <si>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</si>
  <si>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</si>
  <si>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</si>
  <si>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</si>
  <si>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</si>
  <si>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</si>
  <si>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</si>
  <si>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</si>
  <si>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</si>
  <si>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</si>
  <si>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</si>
  <si>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</si>
  <si>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Что  с   учетом    перерасхода (+) или экономии (-)   средств   в   2013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</si>
  <si>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</si>
  <si>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</si>
  <si>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</si>
  <si>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</si>
  <si>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</si>
  <si>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</si>
  <si>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</si>
  <si>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</si>
  <si>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</si>
  <si>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r>
      <t>м</t>
    </r>
    <r>
      <rPr>
        <sz val="11"/>
        <rFont val="Calibri"/>
        <family val="2"/>
        <charset val="204"/>
      </rPr>
      <t>²</t>
    </r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</si>
  <si>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</si>
  <si>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</si>
  <si>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r>
      <t>Гкал/м</t>
    </r>
    <r>
      <rPr>
        <sz val="11"/>
        <rFont val="Calibri"/>
        <family val="2"/>
        <charset val="204"/>
      </rPr>
      <t>² (ежемесячно равными долями,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</si>
</sst>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5" fillId="0" borderId="0" xfId="0" applyNumberFormat="1" applyFont="1"/>
    <xf numFmtId="2" fontId="5" fillId="0" borderId="0" xfId="0" applyNumberFormat="1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/>
    <xf numFmtId="4" fontId="7" fillId="0" borderId="0" xfId="0" applyNumberFormat="1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15" xfId="0" applyFont="1" applyFill="1" applyBorder="1" applyAlignment="1">
      <alignment horizontal="left"/>
    </xf>
    <xf numFmtId="4" fontId="1" fillId="0" borderId="1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4" fontId="1" fillId="0" borderId="14" xfId="0" applyNumberFormat="1" applyFont="1" applyBorder="1" applyAlignment="1">
      <alignment horizontal="right"/>
    </xf>
    <xf numFmtId="4" fontId="1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2" fontId="1" fillId="0" borderId="13" xfId="0" applyNumberFormat="1" applyFont="1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4" fontId="5" fillId="0" borderId="6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4" fontId="9" fillId="0" borderId="6" xfId="0" applyNumberFormat="1" applyFont="1" applyBorder="1" applyAlignment="1"/>
    <xf numFmtId="4" fontId="9" fillId="0" borderId="12" xfId="0" applyNumberFormat="1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1" fillId="0" borderId="0" xfId="0" applyFont="1" applyBorder="1"/>
    <xf numFmtId="4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workbookViewId="0">
      <selection activeCell="G68" sqref="G68"/>
    </sheetView>
  </sheetViews>
  <sheetFormatPr defaultRowHeight="15"/>
  <cols>
    <col min="1" max="1" width="5.7109375" style="1" customWidth="1"/>
    <col min="2" max="2" width="9.42578125" style="1" customWidth="1"/>
    <col min="3" max="3" width="10.5703125" style="1" customWidth="1"/>
    <col min="4" max="4" width="6" style="1" customWidth="1"/>
    <col min="5" max="5" width="8.42578125" style="1" customWidth="1"/>
    <col min="6" max="6" width="9.5703125" style="1" customWidth="1"/>
    <col min="7" max="7" width="11.7109375" style="1" customWidth="1"/>
    <col min="8" max="8" width="14" style="1" customWidth="1"/>
    <col min="9" max="9" width="11.85546875" style="1" customWidth="1"/>
    <col min="10" max="10" width="11.5703125" style="1" customWidth="1"/>
    <col min="11" max="11" width="6.140625" style="1" customWidth="1"/>
    <col min="12" max="12" width="6.285156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7" t="s">
        <v>3</v>
      </c>
      <c r="F4" s="8" t="s">
        <v>4</v>
      </c>
      <c r="G4" s="8"/>
      <c r="H4" s="8"/>
      <c r="I4" s="8">
        <v>2013</v>
      </c>
      <c r="J4" s="8"/>
    </row>
    <row r="6" spans="1:12" ht="15.75">
      <c r="A6" s="9" t="s">
        <v>5</v>
      </c>
      <c r="B6" s="10" t="s">
        <v>6</v>
      </c>
      <c r="C6" s="1" t="s">
        <v>7</v>
      </c>
      <c r="D6" s="10" t="s">
        <v>8</v>
      </c>
      <c r="E6" s="11">
        <v>2944.7</v>
      </c>
      <c r="F6" s="1" t="s">
        <v>136</v>
      </c>
    </row>
    <row r="7" spans="1:12">
      <c r="A7" s="12">
        <v>1792611.68</v>
      </c>
      <c r="B7" s="12"/>
      <c r="C7" s="13" t="s">
        <v>9</v>
      </c>
      <c r="G7" s="14">
        <f>(A7-J8)</f>
        <v>1636725.44</v>
      </c>
      <c r="H7" s="10" t="s">
        <v>10</v>
      </c>
      <c r="I7" s="15">
        <f>(G7/A7)*100</f>
        <v>91.303959371725171</v>
      </c>
      <c r="J7" s="1" t="s">
        <v>11</v>
      </c>
    </row>
    <row r="8" spans="1:12">
      <c r="A8" s="1" t="s">
        <v>12</v>
      </c>
      <c r="J8" s="14">
        <v>155886.24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6">
        <v>9182.56</v>
      </c>
      <c r="C10" s="1" t="s">
        <v>16</v>
      </c>
      <c r="E10" s="1" t="s">
        <v>17</v>
      </c>
      <c r="F10" s="16">
        <v>7157.08</v>
      </c>
      <c r="G10" s="1" t="s">
        <v>16</v>
      </c>
      <c r="I10" s="1" t="s">
        <v>18</v>
      </c>
      <c r="J10" s="16">
        <v>6962.33</v>
      </c>
      <c r="K10" s="1" t="s">
        <v>16</v>
      </c>
    </row>
    <row r="11" spans="1:12">
      <c r="A11" s="1" t="s">
        <v>19</v>
      </c>
      <c r="B11" s="16">
        <v>16729.150000000001</v>
      </c>
      <c r="C11" s="1" t="s">
        <v>16</v>
      </c>
      <c r="E11" s="1" t="s">
        <v>20</v>
      </c>
      <c r="F11" s="16">
        <v>13564.36</v>
      </c>
      <c r="G11" s="1" t="s">
        <v>16</v>
      </c>
      <c r="I11" s="1" t="s">
        <v>21</v>
      </c>
      <c r="J11" s="16">
        <v>6507.84</v>
      </c>
      <c r="K11" s="1" t="s">
        <v>16</v>
      </c>
    </row>
    <row r="12" spans="1:12">
      <c r="A12" s="1" t="s">
        <v>22</v>
      </c>
      <c r="B12" s="16">
        <v>9801.1299999999992</v>
      </c>
      <c r="C12" s="1" t="s">
        <v>16</v>
      </c>
      <c r="E12" s="1" t="s">
        <v>23</v>
      </c>
      <c r="F12" s="16">
        <v>17521.47</v>
      </c>
      <c r="G12" s="1" t="s">
        <v>16</v>
      </c>
      <c r="I12" s="1" t="s">
        <v>24</v>
      </c>
      <c r="J12" s="16">
        <v>5772.87</v>
      </c>
      <c r="K12" s="1" t="s">
        <v>16</v>
      </c>
    </row>
    <row r="13" spans="1:12">
      <c r="B13" s="16"/>
    </row>
    <row r="14" spans="1:12" ht="15.75">
      <c r="A14" s="1" t="s">
        <v>25</v>
      </c>
      <c r="J14" s="17">
        <f>G15+G16+G17+G18</f>
        <v>155886.24</v>
      </c>
      <c r="K14" s="18"/>
    </row>
    <row r="15" spans="1:12">
      <c r="A15" s="19" t="s">
        <v>26</v>
      </c>
      <c r="B15" s="1" t="s">
        <v>27</v>
      </c>
      <c r="G15" s="14">
        <f>(J8*43.5/100)</f>
        <v>67810.5144</v>
      </c>
      <c r="H15" s="1" t="s">
        <v>16</v>
      </c>
    </row>
    <row r="16" spans="1:12">
      <c r="A16" s="19" t="s">
        <v>26</v>
      </c>
      <c r="B16" s="1" t="s">
        <v>28</v>
      </c>
      <c r="G16" s="14">
        <f>(J8*36.6/100)</f>
        <v>57054.363839999998</v>
      </c>
      <c r="H16" s="1" t="s">
        <v>16</v>
      </c>
    </row>
    <row r="17" spans="1:12">
      <c r="A17" s="19" t="s">
        <v>26</v>
      </c>
      <c r="B17" s="1" t="s">
        <v>29</v>
      </c>
      <c r="G17" s="14">
        <f>(J8*12.5/100)</f>
        <v>19485.78</v>
      </c>
      <c r="H17" s="1" t="s">
        <v>16</v>
      </c>
      <c r="K17" s="13"/>
      <c r="L17" s="20"/>
    </row>
    <row r="18" spans="1:12">
      <c r="A18" s="19" t="s">
        <v>26</v>
      </c>
      <c r="B18" s="1" t="s">
        <v>30</v>
      </c>
      <c r="G18" s="14">
        <f>(J8*7.4/100)</f>
        <v>11535.581759999999</v>
      </c>
      <c r="H18" s="1" t="s">
        <v>16</v>
      </c>
    </row>
    <row r="19" spans="1:12">
      <c r="G19" s="21"/>
    </row>
    <row r="20" spans="1:12">
      <c r="A20" s="22" t="s">
        <v>31</v>
      </c>
      <c r="G20" s="14">
        <f>E6*4.74*12/1.03</f>
        <v>162616.05436893206</v>
      </c>
      <c r="H20" s="1" t="s">
        <v>32</v>
      </c>
    </row>
    <row r="21" spans="1:12" ht="15.75" thickBot="1">
      <c r="A21" s="12">
        <f>(G20*I7/100)</f>
        <v>148474.89621291225</v>
      </c>
      <c r="B21" s="12"/>
      <c r="C21" s="1" t="s">
        <v>33</v>
      </c>
    </row>
    <row r="22" spans="1:12">
      <c r="A22" s="23" t="s">
        <v>2</v>
      </c>
      <c r="B22" s="24" t="s">
        <v>34</v>
      </c>
      <c r="C22" s="25"/>
      <c r="D22" s="25"/>
      <c r="E22" s="25"/>
      <c r="F22" s="25"/>
      <c r="G22" s="25"/>
      <c r="H22" s="26"/>
      <c r="I22" s="23" t="s">
        <v>35</v>
      </c>
      <c r="J22" s="27" t="s">
        <v>36</v>
      </c>
      <c r="K22" s="24" t="s">
        <v>37</v>
      </c>
      <c r="L22" s="26"/>
    </row>
    <row r="23" spans="1:12" ht="15.75" thickBot="1">
      <c r="A23" s="28" t="s">
        <v>38</v>
      </c>
      <c r="B23" s="29"/>
      <c r="C23" s="30"/>
      <c r="D23" s="30"/>
      <c r="E23" s="30"/>
      <c r="F23" s="30"/>
      <c r="G23" s="30"/>
      <c r="H23" s="31"/>
      <c r="I23" s="28" t="s">
        <v>39</v>
      </c>
      <c r="J23" s="32"/>
      <c r="K23" s="33" t="s">
        <v>40</v>
      </c>
      <c r="L23" s="34"/>
    </row>
    <row r="24" spans="1:12" ht="15.75" thickBot="1">
      <c r="A24" s="35"/>
      <c r="B24" s="36" t="s">
        <v>41</v>
      </c>
      <c r="C24" s="37"/>
      <c r="D24" s="37"/>
      <c r="E24" s="37"/>
      <c r="F24" s="37"/>
      <c r="G24" s="37"/>
      <c r="H24" s="38"/>
      <c r="I24" s="39"/>
      <c r="J24" s="39"/>
      <c r="K24" s="40">
        <v>110946.99</v>
      </c>
      <c r="L24" s="41"/>
    </row>
    <row r="25" spans="1:12">
      <c r="A25" s="42">
        <v>1</v>
      </c>
      <c r="B25" s="43" t="s">
        <v>42</v>
      </c>
      <c r="C25" s="44"/>
      <c r="D25" s="44"/>
      <c r="E25" s="44"/>
      <c r="F25" s="44"/>
      <c r="G25" s="44"/>
      <c r="H25" s="45"/>
      <c r="I25" s="10" t="s">
        <v>43</v>
      </c>
      <c r="J25" s="42">
        <v>8</v>
      </c>
      <c r="K25" s="46">
        <f>4200+7560</f>
        <v>11760</v>
      </c>
      <c r="L25" s="47"/>
    </row>
    <row r="26" spans="1:12">
      <c r="A26" s="42">
        <v>2</v>
      </c>
      <c r="B26" s="43" t="s">
        <v>44</v>
      </c>
      <c r="C26" s="44"/>
      <c r="D26" s="44"/>
      <c r="E26" s="44"/>
      <c r="F26" s="44"/>
      <c r="G26" s="44"/>
      <c r="H26" s="45"/>
      <c r="I26" s="42" t="s">
        <v>45</v>
      </c>
      <c r="J26" s="42">
        <v>26</v>
      </c>
      <c r="K26" s="46">
        <v>3857</v>
      </c>
      <c r="L26" s="47"/>
    </row>
    <row r="27" spans="1:12" ht="17.25">
      <c r="A27" s="42">
        <v>3</v>
      </c>
      <c r="B27" s="43" t="s">
        <v>46</v>
      </c>
      <c r="C27" s="48"/>
      <c r="D27" s="48"/>
      <c r="E27" s="48"/>
      <c r="F27" s="48"/>
      <c r="G27" s="48"/>
      <c r="H27" s="45"/>
      <c r="I27" s="42" t="s">
        <v>137</v>
      </c>
      <c r="J27" s="42">
        <v>370.18</v>
      </c>
      <c r="K27" s="46">
        <v>8064</v>
      </c>
      <c r="L27" s="47"/>
    </row>
    <row r="28" spans="1:12">
      <c r="A28" s="42">
        <v>4</v>
      </c>
      <c r="B28" s="43" t="s">
        <v>47</v>
      </c>
      <c r="C28" s="44"/>
      <c r="D28" s="44"/>
      <c r="E28" s="44"/>
      <c r="F28" s="44"/>
      <c r="G28" s="44"/>
      <c r="H28" s="45"/>
      <c r="I28" s="10" t="s">
        <v>43</v>
      </c>
      <c r="J28" s="42">
        <v>14</v>
      </c>
      <c r="K28" s="46">
        <v>7106.4</v>
      </c>
      <c r="L28" s="47"/>
    </row>
    <row r="29" spans="1:12">
      <c r="A29" s="42">
        <v>5</v>
      </c>
      <c r="B29" s="43" t="s">
        <v>48</v>
      </c>
      <c r="C29" s="48"/>
      <c r="D29" s="48"/>
      <c r="E29" s="48"/>
      <c r="F29" s="48"/>
      <c r="G29" s="48"/>
      <c r="H29" s="45"/>
      <c r="I29" s="42" t="s">
        <v>49</v>
      </c>
      <c r="J29" s="42">
        <v>2</v>
      </c>
      <c r="K29" s="49">
        <f>3000*0.1676</f>
        <v>502.8</v>
      </c>
      <c r="L29" s="50"/>
    </row>
    <row r="30" spans="1:12">
      <c r="A30" s="42">
        <v>6</v>
      </c>
      <c r="B30" s="43" t="s">
        <v>50</v>
      </c>
      <c r="C30" s="44"/>
      <c r="D30" s="44"/>
      <c r="E30" s="44"/>
      <c r="F30" s="44"/>
      <c r="G30" s="44"/>
      <c r="H30" s="48"/>
      <c r="I30" s="42" t="s">
        <v>51</v>
      </c>
      <c r="J30" s="42" t="s">
        <v>51</v>
      </c>
      <c r="K30" s="46">
        <f>57281/12301.6*2678.9</f>
        <v>12473.992887104116</v>
      </c>
      <c r="L30" s="47"/>
    </row>
    <row r="31" spans="1:12">
      <c r="A31" s="42">
        <v>7</v>
      </c>
      <c r="B31" s="51" t="s">
        <v>52</v>
      </c>
      <c r="C31" s="52"/>
      <c r="D31" s="52"/>
      <c r="E31" s="52"/>
      <c r="F31" s="52"/>
      <c r="G31" s="52"/>
      <c r="H31" s="53"/>
      <c r="I31" s="42" t="s">
        <v>53</v>
      </c>
      <c r="J31" s="54">
        <v>12</v>
      </c>
      <c r="K31" s="49">
        <v>7500</v>
      </c>
      <c r="L31" s="50"/>
    </row>
    <row r="32" spans="1:12">
      <c r="A32" s="42">
        <v>8</v>
      </c>
      <c r="B32" s="43" t="s">
        <v>54</v>
      </c>
      <c r="C32" s="44"/>
      <c r="D32" s="44"/>
      <c r="E32" s="44"/>
      <c r="F32" s="44"/>
      <c r="G32" s="44"/>
      <c r="H32" s="45"/>
      <c r="I32" s="42" t="s">
        <v>55</v>
      </c>
      <c r="J32" s="42">
        <v>20</v>
      </c>
      <c r="K32" s="46">
        <v>3130</v>
      </c>
      <c r="L32" s="47"/>
    </row>
    <row r="33" spans="1:12">
      <c r="A33" s="42">
        <v>9</v>
      </c>
      <c r="B33" s="43" t="s">
        <v>56</v>
      </c>
      <c r="C33" s="44"/>
      <c r="D33" s="44"/>
      <c r="E33" s="44"/>
      <c r="F33" s="44"/>
      <c r="G33" s="44"/>
      <c r="H33" s="45"/>
      <c r="I33" s="42" t="s">
        <v>51</v>
      </c>
      <c r="J33" s="42" t="s">
        <v>51</v>
      </c>
      <c r="K33" s="46">
        <f>10169.48*0.1676</f>
        <v>1704.4048479999999</v>
      </c>
      <c r="L33" s="47"/>
    </row>
    <row r="34" spans="1:12">
      <c r="A34" s="42">
        <v>10</v>
      </c>
      <c r="B34" s="43" t="s">
        <v>57</v>
      </c>
      <c r="C34" s="48"/>
      <c r="D34" s="48"/>
      <c r="E34" s="48"/>
      <c r="F34" s="48"/>
      <c r="G34" s="48"/>
      <c r="H34" s="45"/>
      <c r="I34" s="42" t="s">
        <v>55</v>
      </c>
      <c r="J34" s="42">
        <v>1</v>
      </c>
      <c r="K34" s="55">
        <f>537/3</f>
        <v>179</v>
      </c>
      <c r="L34" s="56"/>
    </row>
    <row r="35" spans="1:12">
      <c r="A35" s="42">
        <v>11</v>
      </c>
      <c r="B35" s="43" t="s">
        <v>58</v>
      </c>
      <c r="C35" s="48"/>
      <c r="D35" s="48"/>
      <c r="E35" s="48"/>
      <c r="F35" s="48"/>
      <c r="G35" s="48"/>
      <c r="H35" s="45"/>
      <c r="I35" s="42" t="s">
        <v>138</v>
      </c>
      <c r="J35" s="57">
        <v>248</v>
      </c>
      <c r="K35" s="49">
        <v>1000</v>
      </c>
      <c r="L35" s="50"/>
    </row>
    <row r="36" spans="1:12">
      <c r="A36" s="42">
        <v>12</v>
      </c>
      <c r="B36" s="43" t="s">
        <v>59</v>
      </c>
      <c r="C36" s="48"/>
      <c r="D36" s="48"/>
      <c r="E36" s="48"/>
      <c r="F36" s="48"/>
      <c r="G36" s="48"/>
      <c r="H36" s="45"/>
      <c r="I36" s="42" t="s">
        <v>138</v>
      </c>
      <c r="J36" s="57">
        <v>248</v>
      </c>
      <c r="K36" s="49">
        <v>1000</v>
      </c>
      <c r="L36" s="50"/>
    </row>
    <row r="37" spans="1:12">
      <c r="A37" s="42">
        <v>13</v>
      </c>
      <c r="B37" s="43" t="s">
        <v>60</v>
      </c>
      <c r="C37" s="48"/>
      <c r="D37" s="48"/>
      <c r="E37" s="48"/>
      <c r="F37" s="48"/>
      <c r="G37" s="48"/>
      <c r="H37" s="45"/>
      <c r="I37" s="42" t="s">
        <v>55</v>
      </c>
      <c r="J37" s="54">
        <v>2</v>
      </c>
      <c r="K37" s="58">
        <f>158.75*2</f>
        <v>317.5</v>
      </c>
      <c r="L37" s="59"/>
    </row>
    <row r="38" spans="1:12">
      <c r="A38" s="42">
        <v>14</v>
      </c>
      <c r="B38" s="43" t="s">
        <v>61</v>
      </c>
      <c r="C38" s="48"/>
      <c r="D38" s="48"/>
      <c r="E38" s="48"/>
      <c r="F38" s="48"/>
      <c r="G38" s="48"/>
      <c r="H38" s="45"/>
      <c r="I38" s="42" t="s">
        <v>55</v>
      </c>
      <c r="J38" s="54">
        <v>5</v>
      </c>
      <c r="K38" s="49">
        <f>960/6</f>
        <v>160</v>
      </c>
      <c r="L38" s="50"/>
    </row>
    <row r="39" spans="1:12">
      <c r="A39" s="42">
        <v>15</v>
      </c>
      <c r="B39" s="43" t="s">
        <v>62</v>
      </c>
      <c r="C39" s="48"/>
      <c r="D39" s="48"/>
      <c r="E39" s="48"/>
      <c r="F39" s="48"/>
      <c r="G39" s="48"/>
      <c r="H39" s="45"/>
      <c r="I39" s="42" t="s">
        <v>55</v>
      </c>
      <c r="J39" s="54">
        <v>2</v>
      </c>
      <c r="K39" s="49">
        <v>1524</v>
      </c>
      <c r="L39" s="50"/>
    </row>
    <row r="40" spans="1:12">
      <c r="A40" s="42">
        <v>16</v>
      </c>
      <c r="B40" s="43" t="s">
        <v>63</v>
      </c>
      <c r="C40" s="48"/>
      <c r="D40" s="48"/>
      <c r="E40" s="48"/>
      <c r="F40" s="48"/>
      <c r="G40" s="48"/>
      <c r="H40" s="45"/>
      <c r="I40" s="42" t="s">
        <v>64</v>
      </c>
      <c r="J40" s="60">
        <v>1</v>
      </c>
      <c r="K40" s="49">
        <f>6432/32*0.5</f>
        <v>100.5</v>
      </c>
      <c r="L40" s="50"/>
    </row>
    <row r="41" spans="1:12">
      <c r="A41" s="42">
        <v>17</v>
      </c>
      <c r="B41" s="51" t="s">
        <v>65</v>
      </c>
      <c r="C41" s="52"/>
      <c r="D41" s="52"/>
      <c r="E41" s="52"/>
      <c r="F41" s="52"/>
      <c r="G41" s="52"/>
      <c r="H41" s="53"/>
      <c r="I41" s="42" t="s">
        <v>55</v>
      </c>
      <c r="J41" s="42">
        <v>1</v>
      </c>
      <c r="K41" s="49">
        <v>6500</v>
      </c>
      <c r="L41" s="50"/>
    </row>
    <row r="42" spans="1:12">
      <c r="A42" s="42">
        <v>18</v>
      </c>
      <c r="B42" s="51" t="s">
        <v>66</v>
      </c>
      <c r="C42" s="52"/>
      <c r="D42" s="52"/>
      <c r="E42" s="52"/>
      <c r="F42" s="52"/>
      <c r="G42" s="52"/>
      <c r="H42" s="53"/>
      <c r="I42" s="42" t="s">
        <v>55</v>
      </c>
      <c r="J42" s="42">
        <v>1</v>
      </c>
      <c r="K42" s="49">
        <f>7606/6</f>
        <v>1267.6666666666667</v>
      </c>
      <c r="L42" s="50"/>
    </row>
    <row r="43" spans="1:12">
      <c r="A43" s="42"/>
      <c r="B43" s="51" t="s">
        <v>67</v>
      </c>
      <c r="C43" s="52"/>
      <c r="D43" s="52"/>
      <c r="E43" s="52"/>
      <c r="F43" s="52"/>
      <c r="G43" s="52"/>
      <c r="H43" s="53"/>
      <c r="I43" s="42"/>
      <c r="J43" s="60"/>
      <c r="K43" s="58">
        <f>SUM(K25:L42)</f>
        <v>68147.264401770793</v>
      </c>
      <c r="L43" s="59"/>
    </row>
    <row r="44" spans="1:12">
      <c r="A44" s="42"/>
      <c r="B44" s="51" t="s">
        <v>68</v>
      </c>
      <c r="C44" s="52"/>
      <c r="D44" s="52"/>
      <c r="E44" s="52"/>
      <c r="F44" s="52"/>
      <c r="G44" s="52"/>
      <c r="H44" s="53"/>
      <c r="I44" s="42"/>
      <c r="J44" s="60"/>
      <c r="K44" s="58">
        <f>K43*0.14</f>
        <v>9540.617016247912</v>
      </c>
      <c r="L44" s="59"/>
    </row>
    <row r="45" spans="1:12" ht="15.75" thickBot="1">
      <c r="A45" s="42"/>
      <c r="B45" s="1" t="s">
        <v>69</v>
      </c>
      <c r="I45" s="61"/>
      <c r="K45" s="62">
        <f>SUM(K43:L44)</f>
        <v>77687.881418018704</v>
      </c>
      <c r="L45" s="63"/>
    </row>
    <row r="46" spans="1:12" ht="16.5" thickBot="1">
      <c r="A46" s="35"/>
      <c r="B46" s="64" t="s">
        <v>70</v>
      </c>
      <c r="C46" s="65"/>
      <c r="D46" s="65"/>
      <c r="E46" s="65"/>
      <c r="F46" s="65"/>
      <c r="G46" s="65"/>
      <c r="H46" s="66"/>
      <c r="I46" s="35"/>
      <c r="J46" s="35"/>
      <c r="K46" s="67">
        <f>K45+K24</f>
        <v>188634.87141801871</v>
      </c>
      <c r="L46" s="68"/>
    </row>
    <row r="47" spans="1:12">
      <c r="A47" s="1" t="s">
        <v>71</v>
      </c>
    </row>
    <row r="48" spans="1:12">
      <c r="A48" s="1" t="s">
        <v>72</v>
      </c>
      <c r="D48" s="10">
        <f>I4</f>
        <v>2013</v>
      </c>
      <c r="E48" s="1" t="s">
        <v>73</v>
      </c>
      <c r="G48" s="11">
        <f>K46-G20</f>
        <v>26018.817049086647</v>
      </c>
      <c r="H48" s="1" t="s">
        <v>74</v>
      </c>
    </row>
    <row r="49" spans="1:12" ht="15.75" thickBot="1">
      <c r="A49" s="1" t="s">
        <v>75</v>
      </c>
      <c r="B49" s="10">
        <f>I4</f>
        <v>2013</v>
      </c>
      <c r="C49" s="1" t="s">
        <v>76</v>
      </c>
    </row>
    <row r="50" spans="1:12">
      <c r="A50" s="69" t="s">
        <v>2</v>
      </c>
      <c r="B50" s="70" t="s">
        <v>77</v>
      </c>
      <c r="C50" s="71"/>
      <c r="D50" s="71"/>
      <c r="E50" s="71"/>
      <c r="F50" s="70" t="s">
        <v>78</v>
      </c>
      <c r="G50" s="71"/>
      <c r="H50" s="72"/>
      <c r="I50" s="70" t="s">
        <v>79</v>
      </c>
      <c r="J50" s="71"/>
      <c r="K50" s="71"/>
      <c r="L50" s="72"/>
    </row>
    <row r="51" spans="1:12" ht="15.75" thickBot="1">
      <c r="A51" s="73"/>
      <c r="B51" s="74"/>
      <c r="C51" s="75"/>
      <c r="D51" s="75"/>
      <c r="E51" s="75"/>
      <c r="F51" s="74"/>
      <c r="G51" s="75"/>
      <c r="H51" s="76"/>
      <c r="I51" s="74" t="s">
        <v>80</v>
      </c>
      <c r="J51" s="75"/>
      <c r="K51" s="75"/>
      <c r="L51" s="76"/>
    </row>
    <row r="52" spans="1:12">
      <c r="A52" s="77" t="s">
        <v>81</v>
      </c>
      <c r="B52" s="78" t="s">
        <v>82</v>
      </c>
      <c r="C52" s="79"/>
      <c r="D52" s="79"/>
      <c r="E52" s="80"/>
      <c r="F52" s="81" t="s">
        <v>139</v>
      </c>
      <c r="G52" s="82"/>
      <c r="H52" s="83"/>
      <c r="I52" s="81" t="s">
        <v>83</v>
      </c>
      <c r="J52" s="82"/>
      <c r="K52" s="82"/>
      <c r="L52" s="83"/>
    </row>
    <row r="53" spans="1:12">
      <c r="A53" s="42" t="s">
        <v>84</v>
      </c>
      <c r="B53" s="51" t="s">
        <v>85</v>
      </c>
      <c r="C53" s="52"/>
      <c r="D53" s="52"/>
      <c r="E53" s="53"/>
      <c r="F53" s="84" t="s">
        <v>140</v>
      </c>
      <c r="G53" s="85"/>
      <c r="H53" s="86"/>
      <c r="I53" s="84" t="s">
        <v>86</v>
      </c>
      <c r="J53" s="85"/>
      <c r="K53" s="85"/>
      <c r="L53" s="86"/>
    </row>
    <row r="54" spans="1:12">
      <c r="A54" s="42" t="s">
        <v>87</v>
      </c>
      <c r="B54" s="51" t="s">
        <v>88</v>
      </c>
      <c r="C54" s="52"/>
      <c r="D54" s="52"/>
      <c r="E54" s="53"/>
      <c r="F54" s="84" t="s">
        <v>89</v>
      </c>
      <c r="G54" s="85"/>
      <c r="H54" s="86"/>
      <c r="I54" s="84" t="s">
        <v>90</v>
      </c>
      <c r="J54" s="85"/>
      <c r="K54" s="85"/>
      <c r="L54" s="86"/>
    </row>
    <row r="55" spans="1:12">
      <c r="A55" s="42" t="s">
        <v>91</v>
      </c>
      <c r="B55" s="51" t="s">
        <v>92</v>
      </c>
      <c r="C55" s="52"/>
      <c r="D55" s="52"/>
      <c r="E55" s="53"/>
      <c r="F55" s="84" t="s">
        <v>93</v>
      </c>
      <c r="G55" s="85"/>
      <c r="H55" s="86"/>
      <c r="I55" s="84" t="s">
        <v>94</v>
      </c>
      <c r="J55" s="85"/>
      <c r="K55" s="85"/>
      <c r="L55" s="86"/>
    </row>
    <row r="56" spans="1:12">
      <c r="A56" s="42" t="s">
        <v>95</v>
      </c>
      <c r="B56" s="51" t="s">
        <v>96</v>
      </c>
      <c r="C56" s="52"/>
      <c r="D56" s="52"/>
      <c r="E56" s="53"/>
      <c r="F56" s="84" t="s">
        <v>97</v>
      </c>
      <c r="G56" s="85"/>
      <c r="H56" s="86"/>
      <c r="I56" s="84" t="s">
        <v>98</v>
      </c>
      <c r="J56" s="85"/>
      <c r="K56" s="85"/>
      <c r="L56" s="86"/>
    </row>
    <row r="57" spans="1:12" ht="15.75" thickBot="1">
      <c r="A57" s="87" t="s">
        <v>99</v>
      </c>
      <c r="B57" s="88" t="s">
        <v>100</v>
      </c>
      <c r="C57" s="89"/>
      <c r="D57" s="89"/>
      <c r="E57" s="90"/>
      <c r="F57" s="29" t="s">
        <v>101</v>
      </c>
      <c r="G57" s="30"/>
      <c r="H57" s="31"/>
      <c r="I57" s="29" t="s">
        <v>102</v>
      </c>
      <c r="J57" s="30"/>
      <c r="K57" s="30"/>
      <c r="L57" s="31"/>
    </row>
    <row r="59" spans="1:12">
      <c r="A59" s="91" t="s">
        <v>103</v>
      </c>
      <c r="B59" s="10">
        <f>I4+1</f>
        <v>2014</v>
      </c>
      <c r="C59" s="1" t="s">
        <v>104</v>
      </c>
    </row>
    <row r="60" spans="1:12">
      <c r="A60" s="92" t="s">
        <v>105</v>
      </c>
    </row>
    <row r="61" spans="1:12">
      <c r="A61" s="48" t="s">
        <v>106</v>
      </c>
      <c r="B61" s="48"/>
      <c r="C61" s="48"/>
      <c r="D61" s="48"/>
      <c r="E61" s="48"/>
      <c r="F61" s="93">
        <f>G82</f>
        <v>3.3738246411373729</v>
      </c>
      <c r="G61" s="1" t="s">
        <v>107</v>
      </c>
    </row>
    <row r="62" spans="1:12">
      <c r="A62" s="92" t="s">
        <v>108</v>
      </c>
      <c r="C62" s="93"/>
      <c r="G62" s="10">
        <v>1.9E-2</v>
      </c>
      <c r="H62" s="1" t="s">
        <v>141</v>
      </c>
    </row>
    <row r="63" spans="1:12">
      <c r="A63" s="92" t="s">
        <v>109</v>
      </c>
    </row>
    <row r="64" spans="1:12">
      <c r="A64" s="92" t="s">
        <v>110</v>
      </c>
    </row>
    <row r="65" spans="1:11">
      <c r="A65" s="92" t="s">
        <v>111</v>
      </c>
    </row>
    <row r="66" spans="1:11">
      <c r="A66" s="92" t="s">
        <v>112</v>
      </c>
    </row>
    <row r="68" spans="1:11">
      <c r="A68" s="92" t="s">
        <v>113</v>
      </c>
      <c r="B68" s="10">
        <f>I4+1</f>
        <v>2014</v>
      </c>
      <c r="C68" s="1" t="s">
        <v>114</v>
      </c>
    </row>
    <row r="69" spans="1:11">
      <c r="A69" s="92" t="s">
        <v>115</v>
      </c>
    </row>
    <row r="70" spans="1:11">
      <c r="A70" s="92" t="s">
        <v>116</v>
      </c>
      <c r="J70" s="16">
        <v>13000</v>
      </c>
      <c r="K70" s="1" t="s">
        <v>16</v>
      </c>
    </row>
    <row r="71" spans="1:11">
      <c r="A71" s="92" t="s">
        <v>117</v>
      </c>
      <c r="J71" s="16">
        <v>6500</v>
      </c>
      <c r="K71" s="1" t="s">
        <v>16</v>
      </c>
    </row>
    <row r="72" spans="1:11">
      <c r="A72" s="92" t="s">
        <v>118</v>
      </c>
      <c r="J72" s="16">
        <v>7500</v>
      </c>
      <c r="K72" s="1" t="s">
        <v>16</v>
      </c>
    </row>
    <row r="73" spans="1:11">
      <c r="A73" s="92" t="s">
        <v>119</v>
      </c>
      <c r="J73" s="16">
        <v>15000</v>
      </c>
      <c r="K73" s="1" t="s">
        <v>16</v>
      </c>
    </row>
    <row r="74" spans="1:11">
      <c r="A74" s="92" t="s">
        <v>120</v>
      </c>
      <c r="J74" s="16">
        <v>1200</v>
      </c>
      <c r="K74" s="1" t="s">
        <v>16</v>
      </c>
    </row>
    <row r="75" spans="1:11">
      <c r="A75" s="92" t="s">
        <v>121</v>
      </c>
      <c r="J75" s="16">
        <v>1000</v>
      </c>
      <c r="K75" s="1" t="s">
        <v>16</v>
      </c>
    </row>
    <row r="76" spans="1:11">
      <c r="A76" s="92" t="s">
        <v>122</v>
      </c>
      <c r="J76" s="16">
        <v>15000</v>
      </c>
      <c r="K76" s="1" t="s">
        <v>16</v>
      </c>
    </row>
    <row r="77" spans="1:11">
      <c r="A77" s="92" t="s">
        <v>123</v>
      </c>
      <c r="J77" s="16">
        <v>12000</v>
      </c>
      <c r="K77" s="1" t="s">
        <v>16</v>
      </c>
    </row>
    <row r="78" spans="1:11">
      <c r="A78" s="92" t="s">
        <v>124</v>
      </c>
      <c r="J78" s="16">
        <v>12000</v>
      </c>
      <c r="K78" s="1" t="s">
        <v>16</v>
      </c>
    </row>
    <row r="79" spans="1:11">
      <c r="A79" s="92" t="s">
        <v>125</v>
      </c>
      <c r="J79" s="16">
        <v>10000</v>
      </c>
      <c r="K79" s="1" t="s">
        <v>16</v>
      </c>
    </row>
    <row r="80" spans="1:11">
      <c r="A80" s="94" t="s">
        <v>126</v>
      </c>
      <c r="J80" s="14">
        <f>SUM(J70:J79)</f>
        <v>93200</v>
      </c>
      <c r="K80" s="95" t="s">
        <v>127</v>
      </c>
    </row>
    <row r="81" spans="1:11">
      <c r="A81" s="92" t="s">
        <v>128</v>
      </c>
      <c r="B81" s="96"/>
      <c r="C81" s="96"/>
      <c r="D81" s="96"/>
      <c r="E81" s="96"/>
      <c r="F81" s="96"/>
      <c r="G81" s="96"/>
      <c r="H81" s="97"/>
      <c r="I81" s="96"/>
      <c r="J81" s="98">
        <f>G48</f>
        <v>26018.817049086647</v>
      </c>
    </row>
    <row r="82" spans="1:11">
      <c r="A82" s="92" t="s">
        <v>129</v>
      </c>
      <c r="B82" s="99"/>
      <c r="C82" s="11">
        <f>J80+J81</f>
        <v>119218.81704908665</v>
      </c>
      <c r="D82" s="99" t="s">
        <v>130</v>
      </c>
      <c r="E82" s="100">
        <v>2014</v>
      </c>
      <c r="F82" s="1" t="s">
        <v>131</v>
      </c>
      <c r="G82" s="15">
        <f>C82/(E6*12)</f>
        <v>3.3738246411373729</v>
      </c>
      <c r="H82" s="101" t="s">
        <v>132</v>
      </c>
      <c r="I82" s="1" t="s">
        <v>133</v>
      </c>
    </row>
    <row r="84" spans="1:11">
      <c r="B84" s="1" t="s">
        <v>134</v>
      </c>
    </row>
    <row r="85" spans="1:11">
      <c r="B85" s="1" t="s">
        <v>78</v>
      </c>
      <c r="I85" s="1" t="s">
        <v>135</v>
      </c>
    </row>
    <row r="86" spans="1:11">
      <c r="K86" s="2"/>
    </row>
  </sheetData>
  <mergeCells count="77">
    <mergeCell ref="B57:E57"/>
    <mergeCell ref="F57:H57"/>
    <mergeCell ref="I57:L57"/>
    <mergeCell ref="A61:E61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4:H44"/>
    <mergeCell ref="K44:L44"/>
    <mergeCell ref="K45:L45"/>
    <mergeCell ref="K46:L46"/>
    <mergeCell ref="B50:E50"/>
    <mergeCell ref="F50:H50"/>
    <mergeCell ref="I50:L50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2014-04-11T01:15:33Z</dcterms:modified>
</cp:coreProperties>
</file>