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7" i="1"/>
  <c r="E89"/>
  <c r="J87"/>
  <c r="B75"/>
  <c r="B65"/>
  <c r="B55"/>
  <c r="D53"/>
  <c r="K47"/>
  <c r="K45"/>
  <c r="K44"/>
  <c r="K39"/>
  <c r="K38"/>
  <c r="K36"/>
  <c r="K35"/>
  <c r="K34"/>
  <c r="K33"/>
  <c r="K31"/>
  <c r="K29"/>
  <c r="K28"/>
  <c r="K24"/>
  <c r="G19"/>
  <c r="G17"/>
  <c r="G16"/>
  <c r="G15"/>
  <c r="G14"/>
  <c r="J13"/>
  <c r="G6"/>
  <c r="I6" s="1"/>
  <c r="E69" s="1"/>
  <c r="B5"/>
  <c r="K48" l="1"/>
  <c r="K49"/>
  <c r="K50" s="1"/>
  <c r="K51" s="1"/>
  <c r="G53" s="1"/>
  <c r="I88" s="1"/>
  <c r="C89" s="1"/>
  <c r="G89" s="1"/>
  <c r="A20"/>
</calcChain>
</file>

<file path=xl/sharedStrings.xml><?xml version="1.0" encoding="utf-8"?>
<sst xmlns="http://schemas.openxmlformats.org/spreadsheetml/2006/main" count="200" uniqueCount="154">
  <si>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</si>
  <si>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</si>
  <si>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</si>
  <si>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99/4</t>
  </si>
  <si>
    <t xml:space="preserve">по ул. Ал. Невского за </t>
  </si>
  <si>
    <t>год.</t>
  </si>
  <si>
    <t xml:space="preserve">1.   В </t>
  </si>
  <si>
    <t>г.   по дому</t>
  </si>
  <si>
    <t>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</si>
  <si>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</si>
  <si>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</si>
  <si>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рублей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</si>
  <si>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</si>
  <si>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</si>
  <si>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</si>
  <si>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</si>
  <si>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кв. 1 -                             кв.00 - 00 000,00 руб.                             кв.00 - 00 000,00 руб.</t>
  </si>
  <si>
    <t>руб.</t>
  </si>
  <si>
    <t xml:space="preserve">кв.27- </t>
  </si>
  <si>
    <t>кв. 36 -                           кв.00 - 00 000,00 руб.                             кв.00 - 00 000,00 руб.</t>
  </si>
  <si>
    <t>оф.1                             кв.00 - 00 000,00 руб.                             кв.00 - 00 000,00 руб.</t>
  </si>
  <si>
    <t>кв. 28 -</t>
  </si>
  <si>
    <t>кв. 43-</t>
  </si>
  <si>
    <t>оф. 3 -</t>
  </si>
  <si>
    <t>кв. 33 -                               кв.00 - 00 000,00 руб.                             кв.00 - 00 000,00 руб.</t>
  </si>
  <si>
    <t>кв. 44 -                            кв.00 - 00 000,00 руб.                             кв.00 - 00 000,00 руб.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</si>
  <si>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</si>
  <si>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</si>
  <si>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</si>
  <si>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</si>
  <si>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</si>
  <si>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</si>
  <si>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</si>
  <si>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</si>
  <si>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</si>
  <si>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</si>
  <si>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</si>
  <si>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</si>
  <si>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</si>
  <si>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</si>
  <si>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</si>
  <si>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</si>
  <si>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</si>
  <si>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январе (16,76%).</t>
  </si>
  <si>
    <t>м/час</t>
  </si>
  <si>
    <t>Установка снегозадерживающей сетки на крыше дома (24,9%).</t>
  </si>
  <si>
    <t>м</t>
  </si>
  <si>
    <t>Чистка кровли от снега (16,76%).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</si>
  <si>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</si>
  <si>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 марте(16,76%).</t>
  </si>
  <si>
    <t>Благоустройство территории ( чернозем)50%</t>
  </si>
  <si>
    <t>т.</t>
  </si>
  <si>
    <t>Благоустройство территории (песок)16,76%.</t>
  </si>
  <si>
    <t>Устройство дополнительного утепления колонны (угол комн.4) в кв.11</t>
  </si>
  <si>
    <t>шт.</t>
  </si>
  <si>
    <t>1</t>
  </si>
  <si>
    <t>Монтаж видеонаблюдения (не внесли в отчет за 2011 год).</t>
  </si>
  <si>
    <t xml:space="preserve"> - </t>
  </si>
  <si>
    <t>Техническое обслуживание видеонаблюдения за 2013 г.</t>
  </si>
  <si>
    <t>мес.</t>
  </si>
  <si>
    <t>Ремонт кабеля 6КВ</t>
  </si>
  <si>
    <t>Изготовление ограждения клумбы из мет профиля.</t>
  </si>
  <si>
    <t>м.</t>
  </si>
  <si>
    <t>24</t>
  </si>
  <si>
    <t>Благоустройство территории (цветы, кусты).</t>
  </si>
  <si>
    <t>Ремонт уличного освещения (замена ламп).</t>
  </si>
  <si>
    <t>Замена светильников в подъезде(светильник НББ 6шт).</t>
  </si>
  <si>
    <t>12</t>
  </si>
  <si>
    <t>Изготовление и установка парковочных столбиков (50%).</t>
  </si>
  <si>
    <t>Окраска входных дверей.</t>
  </si>
  <si>
    <t>Генеральная уборка в мае.</t>
  </si>
  <si>
    <r>
      <t>м</t>
    </r>
    <r>
      <rPr>
        <sz val="11"/>
        <color theme="1"/>
        <rFont val="Calibri"/>
        <family val="2"/>
        <charset val="204"/>
      </rPr>
      <t>²</t>
    </r>
  </si>
  <si>
    <t>Генеральная уборка в сентябре.</t>
  </si>
  <si>
    <t>Замена светильников в подъезде (светильник НББ 3шт).</t>
  </si>
  <si>
    <t>Напольное покрытие в тамбуре и ковролиновая дорожка на 1-ом этаже.</t>
  </si>
  <si>
    <t>Табличка на трансформаторной подстанции "Падение снега"(25,6%).</t>
  </si>
  <si>
    <t>Бирки для маркировки элементов ИТП.</t>
  </si>
  <si>
    <t>компл.</t>
  </si>
  <si>
    <t>Ежегодное  тех. освидетельствование лифта</t>
  </si>
  <si>
    <t>Установка новогодней елки.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</si>
  <si>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</si>
  <si>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</si>
  <si>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</si>
  <si>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</si>
  <si>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</si>
  <si>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</si>
  <si>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</si>
  <si>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</si>
  <si>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</si>
  <si>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</si>
  <si>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</si>
  <si>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</si>
  <si>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</si>
  <si>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</si>
  <si>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</si>
  <si>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</si>
  <si>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</si>
  <si>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</si>
  <si>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</si>
  <si>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</si>
  <si>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</si>
  <si>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</si>
  <si>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</si>
  <si>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</si>
  <si>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0,016 Гкал/м²</t>
  </si>
  <si>
    <t>0,027 Гкал/м²</t>
  </si>
  <si>
    <t>4.</t>
  </si>
  <si>
    <t>Горячее водоснабжение.</t>
  </si>
  <si>
    <t>241,15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</si>
  <si>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</si>
  <si>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</si>
  <si>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</si>
  <si>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</si>
  <si>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</si>
  <si>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</si>
  <si>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</si>
  <si>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</si>
  <si>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</si>
  <si>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</si>
  <si>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</si>
  <si>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</si>
  <si>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</si>
  <si>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</si>
  <si>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отопление  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</si>
  <si>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</si>
  <si>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</si>
  <si>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 2014г.);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</si>
  <si>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</si>
  <si>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</si>
  <si>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</si>
  <si>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2014 года Приказом № 7-мпр от 27 августа 2012 года. ).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</si>
  <si>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</si>
  <si>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</si>
  <si>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</si>
  <si>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</si>
  <si>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</si>
  <si>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</si>
  <si>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</si>
  <si>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</si>
  <si>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</si>
  <si>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</si>
  <si>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</si>
  <si>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</si>
  <si>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</si>
  <si>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</si>
  <si>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</si>
  <si>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Что  с   учетом    перерасхода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</si>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</sst>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4" fontId="1" fillId="0" borderId="0" xfId="0" applyNumberFormat="1" applyFont="1" applyFill="1"/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4" fontId="5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4" fontId="0" fillId="0" borderId="14" xfId="0" applyNumberFormat="1" applyFont="1" applyBorder="1" applyAlignment="1">
      <alignment horizontal="right" vertical="center"/>
    </xf>
    <xf numFmtId="4" fontId="0" fillId="0" borderId="15" xfId="0" applyNumberFormat="1" applyFont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9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2" fontId="0" fillId="0" borderId="14" xfId="0" applyNumberFormat="1" applyBorder="1" applyAlignment="1">
      <alignment horizontal="right" vertical="center"/>
    </xf>
    <xf numFmtId="2" fontId="0" fillId="0" borderId="15" xfId="0" applyNumberForma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7" fillId="0" borderId="14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9" fillId="0" borderId="6" xfId="0" applyNumberFormat="1" applyFont="1" applyBorder="1" applyAlignment="1"/>
    <xf numFmtId="4" fontId="9" fillId="0" borderId="12" xfId="0" applyNumberFormat="1" applyFont="1" applyBorder="1" applyAlignme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topLeftCell="A61" workbookViewId="0">
      <selection activeCell="F68" sqref="F68"/>
    </sheetView>
  </sheetViews>
  <sheetFormatPr defaultRowHeight="15"/>
  <cols>
    <col min="1" max="1" width="5.140625" customWidth="1"/>
    <col min="2" max="2" width="9.42578125" customWidth="1"/>
    <col min="3" max="3" width="10.7109375" customWidth="1"/>
    <col min="4" max="4" width="4.85546875" customWidth="1"/>
    <col min="5" max="5" width="7.85546875" customWidth="1"/>
    <col min="6" max="6" width="9.28515625" customWidth="1"/>
    <col min="7" max="7" width="13.42578125" customWidth="1"/>
    <col min="8" max="8" width="10.140625" customWidth="1"/>
    <col min="9" max="9" width="12.85546875" customWidth="1"/>
    <col min="10" max="10" width="12.5703125" customWidth="1"/>
    <col min="11" max="11" width="8.42578125" customWidth="1"/>
    <col min="12" max="12" width="4.7109375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5" t="s">
        <v>3</v>
      </c>
      <c r="F3" s="6" t="s">
        <v>4</v>
      </c>
      <c r="G3" s="6"/>
      <c r="H3" s="6"/>
      <c r="I3" s="5">
        <v>2013</v>
      </c>
      <c r="J3" s="6" t="s">
        <v>5</v>
      </c>
    </row>
    <row r="5" spans="1:12" ht="15.75">
      <c r="A5" s="7" t="s">
        <v>6</v>
      </c>
      <c r="B5" s="8">
        <f>I3</f>
        <v>2013</v>
      </c>
      <c r="C5" t="s">
        <v>7</v>
      </c>
      <c r="D5" s="9" t="s">
        <v>8</v>
      </c>
      <c r="E5" s="10">
        <v>2985.7</v>
      </c>
      <c r="F5" t="s">
        <v>9</v>
      </c>
    </row>
    <row r="6" spans="1:12">
      <c r="A6" s="11">
        <v>1673553.01</v>
      </c>
      <c r="B6" s="11"/>
      <c r="C6" s="12" t="s">
        <v>10</v>
      </c>
      <c r="G6" s="13">
        <f>(A6-J7)</f>
        <v>1431917.5</v>
      </c>
      <c r="H6" t="s">
        <v>11</v>
      </c>
      <c r="I6" s="14">
        <f>(G6/A6)*100</f>
        <v>85.561526371967147</v>
      </c>
      <c r="J6" t="s">
        <v>12</v>
      </c>
    </row>
    <row r="7" spans="1:12">
      <c r="A7" t="s">
        <v>13</v>
      </c>
      <c r="J7" s="13">
        <v>241635.51</v>
      </c>
      <c r="K7" t="s">
        <v>14</v>
      </c>
    </row>
    <row r="8" spans="1:12">
      <c r="A8" t="s">
        <v>15</v>
      </c>
    </row>
    <row r="9" spans="1:12">
      <c r="A9" s="15" t="s">
        <v>16</v>
      </c>
      <c r="B9" s="16">
        <v>8144.84</v>
      </c>
      <c r="C9" s="15" t="s">
        <v>17</v>
      </c>
      <c r="D9" s="15"/>
      <c r="E9" s="15" t="s">
        <v>18</v>
      </c>
      <c r="F9" s="16">
        <v>9331.0499999999993</v>
      </c>
      <c r="G9" s="15" t="s">
        <v>17</v>
      </c>
      <c r="H9" s="15"/>
      <c r="I9" t="s">
        <v>19</v>
      </c>
      <c r="J9" s="16">
        <v>13585.49</v>
      </c>
      <c r="K9" t="s">
        <v>17</v>
      </c>
    </row>
    <row r="10" spans="1:12">
      <c r="A10" s="15" t="s">
        <v>20</v>
      </c>
      <c r="B10" s="16">
        <v>10564.74</v>
      </c>
      <c r="C10" s="15" t="s">
        <v>17</v>
      </c>
      <c r="D10" s="15"/>
      <c r="E10" t="s">
        <v>21</v>
      </c>
      <c r="F10" s="16">
        <v>10724.45</v>
      </c>
      <c r="G10" s="15" t="s">
        <v>17</v>
      </c>
      <c r="H10" s="15"/>
      <c r="I10" t="s">
        <v>22</v>
      </c>
      <c r="J10">
        <v>9149.16</v>
      </c>
      <c r="K10" t="s">
        <v>17</v>
      </c>
    </row>
    <row r="11" spans="1:12">
      <c r="A11" s="15" t="s">
        <v>23</v>
      </c>
      <c r="B11" s="16">
        <v>70571.789999999994</v>
      </c>
      <c r="C11" s="15" t="s">
        <v>17</v>
      </c>
      <c r="D11" s="15"/>
      <c r="E11" s="15" t="s">
        <v>24</v>
      </c>
      <c r="F11" s="16">
        <v>9860.01</v>
      </c>
      <c r="G11" t="s">
        <v>17</v>
      </c>
      <c r="H11" s="15"/>
      <c r="I11" t="s">
        <v>25</v>
      </c>
      <c r="J11" s="16">
        <v>30161.33</v>
      </c>
      <c r="K11" t="s">
        <v>17</v>
      </c>
    </row>
    <row r="12" spans="1:12">
      <c r="B12" s="17"/>
    </row>
    <row r="13" spans="1:12" ht="15.75">
      <c r="A13" t="s">
        <v>26</v>
      </c>
      <c r="J13" s="18">
        <f>G14+G15+G16+G17</f>
        <v>241635.51</v>
      </c>
      <c r="K13" s="19"/>
    </row>
    <row r="14" spans="1:12">
      <c r="A14" s="20" t="s">
        <v>27</v>
      </c>
      <c r="B14" t="s">
        <v>28</v>
      </c>
      <c r="G14" s="13">
        <f>(J7*43.5/100)</f>
        <v>105111.44685000001</v>
      </c>
      <c r="H14" t="s">
        <v>17</v>
      </c>
    </row>
    <row r="15" spans="1:12">
      <c r="A15" s="20" t="s">
        <v>27</v>
      </c>
      <c r="B15" t="s">
        <v>29</v>
      </c>
      <c r="G15" s="13">
        <f>(J7*36.6/100)</f>
        <v>88438.59666000001</v>
      </c>
      <c r="H15" t="s">
        <v>17</v>
      </c>
    </row>
    <row r="16" spans="1:12">
      <c r="A16" s="20" t="s">
        <v>27</v>
      </c>
      <c r="B16" t="s">
        <v>30</v>
      </c>
      <c r="G16" s="13">
        <f>(J7*12.5/100)</f>
        <v>30204.438750000001</v>
      </c>
      <c r="H16" t="s">
        <v>17</v>
      </c>
      <c r="K16" s="12"/>
      <c r="L16" s="21"/>
    </row>
    <row r="17" spans="1:12">
      <c r="A17" s="20" t="s">
        <v>27</v>
      </c>
      <c r="B17" t="s">
        <v>31</v>
      </c>
      <c r="G17" s="13">
        <f>(J7*7.4/100)</f>
        <v>17881.027740000001</v>
      </c>
      <c r="H17" t="s">
        <v>17</v>
      </c>
    </row>
    <row r="18" spans="1:12">
      <c r="G18" s="22"/>
    </row>
    <row r="19" spans="1:12">
      <c r="A19" s="23" t="s">
        <v>32</v>
      </c>
      <c r="G19" s="13">
        <f>E5*4.74*12/1.03</f>
        <v>164880.20970873785</v>
      </c>
      <c r="H19" t="s">
        <v>33</v>
      </c>
    </row>
    <row r="20" spans="1:12" ht="15.75" thickBot="1">
      <c r="A20" s="11">
        <f>(G19*I6/100)</f>
        <v>141074.02411209646</v>
      </c>
      <c r="B20" s="11"/>
      <c r="C20" t="s">
        <v>34</v>
      </c>
    </row>
    <row r="21" spans="1:12">
      <c r="A21" s="24" t="s">
        <v>2</v>
      </c>
      <c r="B21" s="25" t="s">
        <v>35</v>
      </c>
      <c r="C21" s="26"/>
      <c r="D21" s="26"/>
      <c r="E21" s="26"/>
      <c r="F21" s="26"/>
      <c r="G21" s="26"/>
      <c r="H21" s="27"/>
      <c r="I21" s="24" t="s">
        <v>36</v>
      </c>
      <c r="J21" s="28" t="s">
        <v>37</v>
      </c>
      <c r="K21" s="25" t="s">
        <v>38</v>
      </c>
      <c r="L21" s="27"/>
    </row>
    <row r="22" spans="1:12" ht="15.75" thickBot="1">
      <c r="A22" s="29" t="s">
        <v>39</v>
      </c>
      <c r="B22" s="30"/>
      <c r="C22" s="31"/>
      <c r="D22" s="31"/>
      <c r="E22" s="31"/>
      <c r="F22" s="31"/>
      <c r="G22" s="31"/>
      <c r="H22" s="32"/>
      <c r="I22" s="29" t="s">
        <v>40</v>
      </c>
      <c r="J22" s="33"/>
      <c r="K22" s="34" t="s">
        <v>41</v>
      </c>
      <c r="L22" s="35"/>
    </row>
    <row r="23" spans="1:12" ht="15.75" thickBot="1">
      <c r="A23" s="36"/>
      <c r="B23" s="37" t="s">
        <v>42</v>
      </c>
      <c r="C23" s="38"/>
      <c r="D23" s="38"/>
      <c r="E23" s="38"/>
      <c r="F23" s="38"/>
      <c r="G23" s="38"/>
      <c r="H23" s="39"/>
      <c r="I23" s="40"/>
      <c r="J23" s="41"/>
      <c r="K23" s="42">
        <v>156.63999999999999</v>
      </c>
      <c r="L23" s="43"/>
    </row>
    <row r="24" spans="1:12">
      <c r="A24" s="44">
        <v>1</v>
      </c>
      <c r="B24" s="45" t="s">
        <v>43</v>
      </c>
      <c r="C24" s="46"/>
      <c r="D24" s="46"/>
      <c r="E24" s="46"/>
      <c r="F24" s="46"/>
      <c r="G24" s="46"/>
      <c r="H24" s="47"/>
      <c r="I24" s="48" t="s">
        <v>44</v>
      </c>
      <c r="J24" s="44">
        <v>27</v>
      </c>
      <c r="K24" s="49">
        <f>4175+7515</f>
        <v>11690</v>
      </c>
      <c r="L24" s="50"/>
    </row>
    <row r="25" spans="1:12">
      <c r="A25" s="44">
        <v>3</v>
      </c>
      <c r="B25" s="45" t="s">
        <v>45</v>
      </c>
      <c r="C25" s="51"/>
      <c r="D25" s="51"/>
      <c r="E25" s="51"/>
      <c r="F25" s="51"/>
      <c r="G25" s="51"/>
      <c r="H25" s="52"/>
      <c r="I25" s="44" t="s">
        <v>46</v>
      </c>
      <c r="J25" s="44">
        <v>39</v>
      </c>
      <c r="K25" s="53">
        <v>3834.6</v>
      </c>
      <c r="L25" s="54"/>
    </row>
    <row r="26" spans="1:12" ht="17.25">
      <c r="A26" s="44">
        <v>4</v>
      </c>
      <c r="B26" s="45" t="s">
        <v>47</v>
      </c>
      <c r="C26" s="55"/>
      <c r="D26" s="55"/>
      <c r="E26" s="55"/>
      <c r="F26" s="55"/>
      <c r="G26" s="55"/>
      <c r="H26" s="52"/>
      <c r="I26" s="44" t="s">
        <v>48</v>
      </c>
      <c r="J26" s="44">
        <v>370.18</v>
      </c>
      <c r="K26" s="53">
        <v>8064</v>
      </c>
      <c r="L26" s="54"/>
    </row>
    <row r="27" spans="1:12">
      <c r="A27" s="44">
        <v>5</v>
      </c>
      <c r="B27" s="45" t="s">
        <v>49</v>
      </c>
      <c r="C27" s="46"/>
      <c r="D27" s="46"/>
      <c r="E27" s="46"/>
      <c r="F27" s="46"/>
      <c r="G27" s="46"/>
      <c r="H27" s="47"/>
      <c r="I27" s="48" t="s">
        <v>44</v>
      </c>
      <c r="J27" s="44">
        <v>14</v>
      </c>
      <c r="K27" s="53">
        <v>7106.4</v>
      </c>
      <c r="L27" s="54"/>
    </row>
    <row r="28" spans="1:12">
      <c r="A28" s="44">
        <v>6</v>
      </c>
      <c r="B28" s="45" t="s">
        <v>50</v>
      </c>
      <c r="C28" s="55"/>
      <c r="D28" s="55"/>
      <c r="E28" s="55"/>
      <c r="F28" s="55"/>
      <c r="G28" s="55"/>
      <c r="H28" s="52"/>
      <c r="I28" s="44" t="s">
        <v>51</v>
      </c>
      <c r="J28" s="44">
        <v>4</v>
      </c>
      <c r="K28" s="56">
        <f>2400*0.5</f>
        <v>1200</v>
      </c>
      <c r="L28" s="57"/>
    </row>
    <row r="29" spans="1:12">
      <c r="A29" s="44">
        <v>7</v>
      </c>
      <c r="B29" s="45" t="s">
        <v>52</v>
      </c>
      <c r="C29" s="55"/>
      <c r="D29" s="55"/>
      <c r="E29" s="55"/>
      <c r="F29" s="55"/>
      <c r="G29" s="55"/>
      <c r="H29" s="52"/>
      <c r="I29" s="44" t="s">
        <v>51</v>
      </c>
      <c r="J29" s="44">
        <v>2</v>
      </c>
      <c r="K29" s="56">
        <f>3000*0.1676</f>
        <v>502.8</v>
      </c>
      <c r="L29" s="57"/>
    </row>
    <row r="30" spans="1:12">
      <c r="A30" s="44">
        <v>8</v>
      </c>
      <c r="B30" s="45" t="s">
        <v>53</v>
      </c>
      <c r="C30" s="55"/>
      <c r="D30" s="55"/>
      <c r="E30" s="55"/>
      <c r="F30" s="55"/>
      <c r="G30" s="55"/>
      <c r="H30" s="52"/>
      <c r="I30" s="44" t="s">
        <v>54</v>
      </c>
      <c r="J30" s="58" t="s">
        <v>55</v>
      </c>
      <c r="K30" s="59">
        <v>1200</v>
      </c>
      <c r="L30" s="60"/>
    </row>
    <row r="31" spans="1:12">
      <c r="A31" s="44">
        <v>9</v>
      </c>
      <c r="B31" s="45" t="s">
        <v>56</v>
      </c>
      <c r="C31" s="51"/>
      <c r="D31" s="51"/>
      <c r="E31" s="51"/>
      <c r="F31" s="51"/>
      <c r="G31" s="51"/>
      <c r="H31" s="55"/>
      <c r="I31" s="44" t="s">
        <v>57</v>
      </c>
      <c r="J31" s="58" t="s">
        <v>57</v>
      </c>
      <c r="K31" s="61">
        <f>57281/12301.6*2403.6</f>
        <v>11192.089776939583</v>
      </c>
      <c r="L31" s="62"/>
    </row>
    <row r="32" spans="1:12">
      <c r="A32" s="44">
        <v>10</v>
      </c>
      <c r="B32" s="63" t="s">
        <v>58</v>
      </c>
      <c r="C32" s="64"/>
      <c r="D32" s="64"/>
      <c r="E32" s="64"/>
      <c r="F32" s="64"/>
      <c r="G32" s="64"/>
      <c r="H32" s="65"/>
      <c r="I32" s="44" t="s">
        <v>59</v>
      </c>
      <c r="J32" s="66">
        <v>12</v>
      </c>
      <c r="K32" s="56">
        <v>7500</v>
      </c>
      <c r="L32" s="57"/>
    </row>
    <row r="33" spans="1:12">
      <c r="A33" s="44">
        <v>11</v>
      </c>
      <c r="B33" s="45" t="s">
        <v>60</v>
      </c>
      <c r="C33" s="51"/>
      <c r="D33" s="51"/>
      <c r="E33" s="51"/>
      <c r="F33" s="51"/>
      <c r="G33" s="51"/>
      <c r="H33" s="52"/>
      <c r="I33" s="44" t="s">
        <v>57</v>
      </c>
      <c r="J33" s="44" t="s">
        <v>57</v>
      </c>
      <c r="K33" s="53">
        <f>10169.48*0.1676</f>
        <v>1704.4048479999999</v>
      </c>
      <c r="L33" s="54"/>
    </row>
    <row r="34" spans="1:12">
      <c r="A34" s="44">
        <v>12</v>
      </c>
      <c r="B34" s="45" t="s">
        <v>61</v>
      </c>
      <c r="C34" s="55"/>
      <c r="D34" s="55"/>
      <c r="E34" s="55"/>
      <c r="F34" s="55"/>
      <c r="G34" s="55"/>
      <c r="H34" s="52"/>
      <c r="I34" s="44" t="s">
        <v>62</v>
      </c>
      <c r="J34" s="58" t="s">
        <v>63</v>
      </c>
      <c r="K34" s="59">
        <f>3110+1250</f>
        <v>4360</v>
      </c>
      <c r="L34" s="60"/>
    </row>
    <row r="35" spans="1:12">
      <c r="A35" s="44">
        <v>13</v>
      </c>
      <c r="B35" s="45" t="s">
        <v>64</v>
      </c>
      <c r="C35" s="55"/>
      <c r="D35" s="55"/>
      <c r="E35" s="55"/>
      <c r="F35" s="55"/>
      <c r="G35" s="55"/>
      <c r="H35" s="52"/>
      <c r="I35" s="44" t="s">
        <v>54</v>
      </c>
      <c r="J35" s="67">
        <v>30</v>
      </c>
      <c r="K35" s="68">
        <f>8425/3</f>
        <v>2808.3333333333335</v>
      </c>
      <c r="L35" s="69"/>
    </row>
    <row r="36" spans="1:12">
      <c r="A36" s="44">
        <v>15</v>
      </c>
      <c r="B36" s="45" t="s">
        <v>65</v>
      </c>
      <c r="C36" s="55"/>
      <c r="D36" s="55"/>
      <c r="E36" s="55"/>
      <c r="F36" s="55"/>
      <c r="G36" s="55"/>
      <c r="H36" s="52"/>
      <c r="I36" s="44" t="s">
        <v>54</v>
      </c>
      <c r="J36" s="66">
        <v>5</v>
      </c>
      <c r="K36" s="56">
        <f>960/6</f>
        <v>160</v>
      </c>
      <c r="L36" s="57"/>
    </row>
    <row r="37" spans="1:12">
      <c r="A37" s="44">
        <v>16</v>
      </c>
      <c r="B37" s="45" t="s">
        <v>66</v>
      </c>
      <c r="C37" s="55"/>
      <c r="D37" s="55"/>
      <c r="E37" s="55"/>
      <c r="F37" s="55"/>
      <c r="G37" s="55"/>
      <c r="H37" s="52"/>
      <c r="I37" s="44" t="s">
        <v>54</v>
      </c>
      <c r="J37" s="58" t="s">
        <v>67</v>
      </c>
      <c r="K37" s="56">
        <v>774</v>
      </c>
      <c r="L37" s="57"/>
    </row>
    <row r="38" spans="1:12">
      <c r="A38" s="44">
        <v>17</v>
      </c>
      <c r="B38" s="45" t="s">
        <v>68</v>
      </c>
      <c r="C38" s="55"/>
      <c r="D38" s="55"/>
      <c r="E38" s="55"/>
      <c r="F38" s="55"/>
      <c r="G38" s="55"/>
      <c r="H38" s="52"/>
      <c r="I38" s="44" t="s">
        <v>54</v>
      </c>
      <c r="J38" s="58" t="s">
        <v>67</v>
      </c>
      <c r="K38" s="70">
        <f>(10100+16000)/2</f>
        <v>13050</v>
      </c>
      <c r="L38" s="71"/>
    </row>
    <row r="39" spans="1:12">
      <c r="A39" s="44">
        <v>18</v>
      </c>
      <c r="B39" s="45" t="s">
        <v>69</v>
      </c>
      <c r="C39" s="55"/>
      <c r="D39" s="55"/>
      <c r="E39" s="55"/>
      <c r="F39" s="55"/>
      <c r="G39" s="55"/>
      <c r="H39" s="52"/>
      <c r="I39" s="44" t="s">
        <v>54</v>
      </c>
      <c r="J39" s="58" t="s">
        <v>55</v>
      </c>
      <c r="K39" s="56">
        <f>537/3</f>
        <v>179</v>
      </c>
      <c r="L39" s="57"/>
    </row>
    <row r="40" spans="1:12">
      <c r="A40" s="44"/>
      <c r="B40" s="45" t="s">
        <v>70</v>
      </c>
      <c r="C40" s="55"/>
      <c r="D40" s="55"/>
      <c r="E40" s="55"/>
      <c r="F40" s="55"/>
      <c r="G40" s="55"/>
      <c r="H40" s="52"/>
      <c r="I40" s="44" t="s">
        <v>71</v>
      </c>
      <c r="J40" s="67">
        <v>400</v>
      </c>
      <c r="K40" s="56">
        <v>1000</v>
      </c>
      <c r="L40" s="57"/>
    </row>
    <row r="41" spans="1:12">
      <c r="A41" s="44">
        <v>19</v>
      </c>
      <c r="B41" s="45" t="s">
        <v>72</v>
      </c>
      <c r="C41" s="55"/>
      <c r="D41" s="55"/>
      <c r="E41" s="55"/>
      <c r="F41" s="55"/>
      <c r="G41" s="55"/>
      <c r="H41" s="52"/>
      <c r="I41" s="44" t="s">
        <v>71</v>
      </c>
      <c r="J41" s="67">
        <v>400</v>
      </c>
      <c r="K41" s="56">
        <v>1000</v>
      </c>
      <c r="L41" s="57"/>
    </row>
    <row r="42" spans="1:12">
      <c r="A42" s="44">
        <v>20</v>
      </c>
      <c r="B42" s="45" t="s">
        <v>73</v>
      </c>
      <c r="C42" s="55"/>
      <c r="D42" s="55"/>
      <c r="E42" s="55"/>
      <c r="F42" s="55"/>
      <c r="G42" s="55"/>
      <c r="H42" s="52"/>
      <c r="I42" s="44" t="s">
        <v>54</v>
      </c>
      <c r="J42" s="66">
        <v>3</v>
      </c>
      <c r="K42" s="56">
        <v>294</v>
      </c>
      <c r="L42" s="57"/>
    </row>
    <row r="43" spans="1:12">
      <c r="A43" s="44">
        <v>21</v>
      </c>
      <c r="B43" s="45" t="s">
        <v>74</v>
      </c>
      <c r="C43" s="55"/>
      <c r="D43" s="55"/>
      <c r="E43" s="55"/>
      <c r="F43" s="55"/>
      <c r="G43" s="55"/>
      <c r="H43" s="52"/>
      <c r="I43" s="44" t="s">
        <v>54</v>
      </c>
      <c r="J43" s="66">
        <v>2</v>
      </c>
      <c r="K43" s="56">
        <v>1577</v>
      </c>
      <c r="L43" s="57"/>
    </row>
    <row r="44" spans="1:12">
      <c r="A44" s="44">
        <v>22</v>
      </c>
      <c r="B44" s="45" t="s">
        <v>75</v>
      </c>
      <c r="C44" s="55"/>
      <c r="D44" s="55"/>
      <c r="E44" s="55"/>
      <c r="F44" s="55"/>
      <c r="G44" s="55"/>
      <c r="H44" s="52"/>
      <c r="I44" s="44" t="s">
        <v>54</v>
      </c>
      <c r="J44" s="44">
        <v>1</v>
      </c>
      <c r="K44" s="56">
        <f>2540*0.1676</f>
        <v>425.70400000000001</v>
      </c>
      <c r="L44" s="57"/>
    </row>
    <row r="45" spans="1:12">
      <c r="A45" s="44">
        <v>23</v>
      </c>
      <c r="B45" s="72" t="s">
        <v>76</v>
      </c>
      <c r="C45" s="73"/>
      <c r="D45" s="73"/>
      <c r="E45" s="73"/>
      <c r="F45" s="73"/>
      <c r="G45" s="73"/>
      <c r="H45" s="74"/>
      <c r="I45" s="44" t="s">
        <v>77</v>
      </c>
      <c r="J45" s="75">
        <v>1</v>
      </c>
      <c r="K45" s="56">
        <f>6432/32*0.35</f>
        <v>70.349999999999994</v>
      </c>
      <c r="L45" s="57"/>
    </row>
    <row r="46" spans="1:12">
      <c r="A46" s="44">
        <v>24</v>
      </c>
      <c r="B46" s="45" t="s">
        <v>78</v>
      </c>
      <c r="C46" s="55"/>
      <c r="D46" s="55"/>
      <c r="E46" s="55"/>
      <c r="F46" s="55"/>
      <c r="G46" s="55"/>
      <c r="H46" s="52"/>
      <c r="I46" s="44" t="s">
        <v>54</v>
      </c>
      <c r="J46" s="44">
        <v>1</v>
      </c>
      <c r="K46" s="61">
        <v>6500</v>
      </c>
      <c r="L46" s="62"/>
    </row>
    <row r="47" spans="1:12">
      <c r="A47" s="44">
        <v>25</v>
      </c>
      <c r="B47" s="63" t="s">
        <v>79</v>
      </c>
      <c r="C47" s="64"/>
      <c r="D47" s="64"/>
      <c r="E47" s="64"/>
      <c r="F47" s="64"/>
      <c r="G47" s="64"/>
      <c r="H47" s="65"/>
      <c r="I47" s="44" t="s">
        <v>54</v>
      </c>
      <c r="J47" s="44">
        <v>1</v>
      </c>
      <c r="K47" s="56">
        <f>7606/6</f>
        <v>1267.6666666666667</v>
      </c>
      <c r="L47" s="57"/>
    </row>
    <row r="48" spans="1:12">
      <c r="A48" s="44"/>
      <c r="B48" s="63" t="s">
        <v>80</v>
      </c>
      <c r="C48" s="64"/>
      <c r="D48" s="64"/>
      <c r="E48" s="64"/>
      <c r="F48" s="64"/>
      <c r="G48" s="64"/>
      <c r="H48" s="65"/>
      <c r="I48" s="44"/>
      <c r="J48" s="75"/>
      <c r="K48" s="76">
        <f>SUM(K24:L47)</f>
        <v>87460.348624939594</v>
      </c>
      <c r="L48" s="77"/>
    </row>
    <row r="49" spans="1:12">
      <c r="A49" s="44"/>
      <c r="B49" s="63" t="s">
        <v>81</v>
      </c>
      <c r="C49" s="64"/>
      <c r="D49" s="64"/>
      <c r="E49" s="64"/>
      <c r="F49" s="64"/>
      <c r="G49" s="64"/>
      <c r="H49" s="65"/>
      <c r="I49" s="44"/>
      <c r="J49" s="75"/>
      <c r="K49" s="76">
        <f>K48*0.14</f>
        <v>12244.448807491544</v>
      </c>
      <c r="L49" s="77"/>
    </row>
    <row r="50" spans="1:12" ht="15.75" thickBot="1">
      <c r="A50" s="44"/>
      <c r="B50" t="s">
        <v>82</v>
      </c>
      <c r="I50" s="78"/>
      <c r="K50" s="79">
        <f>SUM(K48:L49)</f>
        <v>99704.797432431136</v>
      </c>
      <c r="L50" s="80"/>
    </row>
    <row r="51" spans="1:12" ht="16.5" thickBot="1">
      <c r="A51" s="36"/>
      <c r="B51" s="81" t="s">
        <v>83</v>
      </c>
      <c r="C51" s="82"/>
      <c r="D51" s="82"/>
      <c r="E51" s="82"/>
      <c r="F51" s="82"/>
      <c r="G51" s="82"/>
      <c r="H51" s="83"/>
      <c r="I51" s="36"/>
      <c r="J51" s="36"/>
      <c r="K51" s="84">
        <f>K50+K23</f>
        <v>99861.437432431136</v>
      </c>
      <c r="L51" s="85"/>
    </row>
    <row r="52" spans="1:12">
      <c r="A52" t="s">
        <v>84</v>
      </c>
    </row>
    <row r="53" spans="1:12">
      <c r="A53" t="s">
        <v>85</v>
      </c>
      <c r="D53" s="8">
        <f>I3</f>
        <v>2013</v>
      </c>
      <c r="E53" t="s">
        <v>86</v>
      </c>
      <c r="G53" s="86">
        <f>K51-G19</f>
        <v>-65018.772276306714</v>
      </c>
      <c r="H53" t="s">
        <v>87</v>
      </c>
    </row>
    <row r="54" spans="1:12">
      <c r="D54" s="8"/>
      <c r="G54" s="86"/>
    </row>
    <row r="55" spans="1:12" ht="15.75" thickBot="1">
      <c r="A55" t="s">
        <v>88</v>
      </c>
      <c r="B55" s="8">
        <f>I3</f>
        <v>2013</v>
      </c>
      <c r="C55" t="s">
        <v>89</v>
      </c>
    </row>
    <row r="56" spans="1:12">
      <c r="A56" s="87" t="s">
        <v>2</v>
      </c>
      <c r="B56" s="88" t="s">
        <v>90</v>
      </c>
      <c r="C56" s="89"/>
      <c r="D56" s="89"/>
      <c r="E56" s="89"/>
      <c r="F56" s="88" t="s">
        <v>91</v>
      </c>
      <c r="G56" s="89"/>
      <c r="H56" s="90"/>
      <c r="I56" s="88" t="s">
        <v>92</v>
      </c>
      <c r="J56" s="89"/>
      <c r="K56" s="89"/>
      <c r="L56" s="90"/>
    </row>
    <row r="57" spans="1:12" ht="15.75" thickBot="1">
      <c r="A57" s="91"/>
      <c r="B57" s="92"/>
      <c r="C57" s="93"/>
      <c r="D57" s="93"/>
      <c r="E57" s="93"/>
      <c r="F57" s="92"/>
      <c r="G57" s="93"/>
      <c r="H57" s="94"/>
      <c r="I57" s="92" t="s">
        <v>93</v>
      </c>
      <c r="J57" s="93"/>
      <c r="K57" s="93"/>
      <c r="L57" s="94"/>
    </row>
    <row r="58" spans="1:12">
      <c r="A58" s="95" t="s">
        <v>94</v>
      </c>
      <c r="B58" s="96" t="s">
        <v>95</v>
      </c>
      <c r="C58" s="97"/>
      <c r="D58" s="97"/>
      <c r="E58" s="98"/>
      <c r="F58" s="99" t="s">
        <v>96</v>
      </c>
      <c r="G58" s="100"/>
      <c r="H58" s="101"/>
      <c r="I58" s="99" t="s">
        <v>97</v>
      </c>
      <c r="J58" s="100"/>
      <c r="K58" s="100"/>
      <c r="L58" s="101"/>
    </row>
    <row r="59" spans="1:12">
      <c r="A59" s="44" t="s">
        <v>98</v>
      </c>
      <c r="B59" s="63" t="s">
        <v>99</v>
      </c>
      <c r="C59" s="64"/>
      <c r="D59" s="64"/>
      <c r="E59" s="65"/>
      <c r="F59" s="102" t="s">
        <v>100</v>
      </c>
      <c r="G59" s="103"/>
      <c r="H59" s="104"/>
      <c r="I59" s="102" t="s">
        <v>101</v>
      </c>
      <c r="J59" s="103"/>
      <c r="K59" s="103"/>
      <c r="L59" s="104"/>
    </row>
    <row r="60" spans="1:12">
      <c r="A60" s="44" t="s">
        <v>102</v>
      </c>
      <c r="B60" s="63" t="s">
        <v>103</v>
      </c>
      <c r="C60" s="64"/>
      <c r="D60" s="64"/>
      <c r="E60" s="65"/>
      <c r="F60" s="102" t="s">
        <v>104</v>
      </c>
      <c r="G60" s="103"/>
      <c r="H60" s="104"/>
      <c r="I60" s="102" t="s">
        <v>105</v>
      </c>
      <c r="J60" s="103"/>
      <c r="K60" s="103"/>
      <c r="L60" s="104"/>
    </row>
    <row r="61" spans="1:12">
      <c r="A61" s="44" t="s">
        <v>106</v>
      </c>
      <c r="B61" s="63" t="s">
        <v>107</v>
      </c>
      <c r="C61" s="64"/>
      <c r="D61" s="64"/>
      <c r="E61" s="65"/>
      <c r="F61" s="102" t="s">
        <v>108</v>
      </c>
      <c r="G61" s="103"/>
      <c r="H61" s="104"/>
      <c r="I61" s="102" t="s">
        <v>109</v>
      </c>
      <c r="J61" s="103"/>
      <c r="K61" s="103"/>
      <c r="L61" s="104"/>
    </row>
    <row r="62" spans="1:12">
      <c r="A62" s="44" t="s">
        <v>110</v>
      </c>
      <c r="B62" s="63" t="s">
        <v>111</v>
      </c>
      <c r="C62" s="64"/>
      <c r="D62" s="64"/>
      <c r="E62" s="65"/>
      <c r="F62" s="102" t="s">
        <v>112</v>
      </c>
      <c r="G62" s="103"/>
      <c r="H62" s="104"/>
      <c r="I62" s="102" t="s">
        <v>113</v>
      </c>
      <c r="J62" s="103"/>
      <c r="K62" s="103"/>
      <c r="L62" s="104"/>
    </row>
    <row r="63" spans="1:12" ht="15.75" thickBot="1">
      <c r="A63" s="105" t="s">
        <v>114</v>
      </c>
      <c r="B63" s="106" t="s">
        <v>115</v>
      </c>
      <c r="C63" s="107"/>
      <c r="D63" s="107"/>
      <c r="E63" s="108"/>
      <c r="F63" s="30" t="s">
        <v>116</v>
      </c>
      <c r="G63" s="31"/>
      <c r="H63" s="32"/>
      <c r="I63" s="30" t="s">
        <v>117</v>
      </c>
      <c r="J63" s="31"/>
      <c r="K63" s="31"/>
      <c r="L63" s="32"/>
    </row>
    <row r="65" spans="1:11">
      <c r="A65" s="109" t="s">
        <v>118</v>
      </c>
      <c r="B65" s="8">
        <f>I3+1</f>
        <v>2014</v>
      </c>
      <c r="C65" t="s">
        <v>119</v>
      </c>
    </row>
    <row r="66" spans="1:11">
      <c r="A66" s="110" t="s">
        <v>120</v>
      </c>
    </row>
    <row r="67" spans="1:11">
      <c r="A67" s="55" t="s">
        <v>121</v>
      </c>
      <c r="B67" s="55"/>
      <c r="C67" s="55"/>
      <c r="D67" s="55"/>
      <c r="E67" s="55"/>
      <c r="F67" s="112">
        <f>G89</f>
        <v>1.4905207893887669</v>
      </c>
      <c r="G67" t="s">
        <v>122</v>
      </c>
    </row>
    <row r="68" spans="1:11">
      <c r="A68" s="110" t="s">
        <v>123</v>
      </c>
      <c r="C68" s="112"/>
      <c r="G68" s="8">
        <v>1.6E-2</v>
      </c>
      <c r="H68" t="s">
        <v>124</v>
      </c>
    </row>
    <row r="69" spans="1:11">
      <c r="A69" s="110" t="s">
        <v>125</v>
      </c>
      <c r="E69" s="8">
        <f>I6</f>
        <v>85.561526371967147</v>
      </c>
      <c r="F69" t="s">
        <v>126</v>
      </c>
      <c r="K69" s="8"/>
    </row>
    <row r="70" spans="1:11">
      <c r="A70" s="110" t="s">
        <v>127</v>
      </c>
    </row>
    <row r="71" spans="1:11">
      <c r="A71" s="110" t="s">
        <v>128</v>
      </c>
    </row>
    <row r="72" spans="1:11">
      <c r="A72" s="110" t="s">
        <v>129</v>
      </c>
    </row>
    <row r="73" spans="1:11">
      <c r="A73" s="110" t="s">
        <v>130</v>
      </c>
    </row>
    <row r="75" spans="1:11">
      <c r="A75" s="110" t="s">
        <v>131</v>
      </c>
      <c r="B75" s="8">
        <f>I3+1</f>
        <v>2014</v>
      </c>
      <c r="C75" t="s">
        <v>132</v>
      </c>
    </row>
    <row r="76" spans="1:11">
      <c r="A76" s="110" t="s">
        <v>133</v>
      </c>
    </row>
    <row r="77" spans="1:11">
      <c r="A77" s="110" t="s">
        <v>134</v>
      </c>
      <c r="J77" s="17">
        <v>13000</v>
      </c>
      <c r="K77" t="s">
        <v>17</v>
      </c>
    </row>
    <row r="78" spans="1:11">
      <c r="A78" s="110" t="s">
        <v>135</v>
      </c>
      <c r="J78" s="17">
        <v>7000</v>
      </c>
      <c r="K78" t="s">
        <v>17</v>
      </c>
    </row>
    <row r="79" spans="1:11">
      <c r="A79" s="110" t="s">
        <v>136</v>
      </c>
      <c r="J79" s="17">
        <v>8500</v>
      </c>
      <c r="K79" t="s">
        <v>17</v>
      </c>
    </row>
    <row r="80" spans="1:11">
      <c r="A80" s="110" t="s">
        <v>137</v>
      </c>
      <c r="J80" s="17">
        <v>17000</v>
      </c>
      <c r="K80" t="s">
        <v>17</v>
      </c>
    </row>
    <row r="81" spans="1:12">
      <c r="A81" s="110" t="s">
        <v>138</v>
      </c>
      <c r="J81" s="17">
        <v>1200</v>
      </c>
      <c r="K81" t="s">
        <v>17</v>
      </c>
    </row>
    <row r="82" spans="1:12">
      <c r="A82" s="110" t="s">
        <v>139</v>
      </c>
      <c r="J82" s="17">
        <v>1000</v>
      </c>
      <c r="K82" t="s">
        <v>17</v>
      </c>
    </row>
    <row r="83" spans="1:12">
      <c r="A83" s="110" t="s">
        <v>140</v>
      </c>
      <c r="J83" s="17">
        <v>15000</v>
      </c>
      <c r="K83" t="s">
        <v>17</v>
      </c>
    </row>
    <row r="84" spans="1:12">
      <c r="A84" s="110" t="s">
        <v>141</v>
      </c>
      <c r="J84" s="17">
        <v>15000</v>
      </c>
      <c r="K84" t="s">
        <v>17</v>
      </c>
    </row>
    <row r="85" spans="1:12">
      <c r="A85" s="110" t="s">
        <v>142</v>
      </c>
      <c r="J85" s="17">
        <v>15000</v>
      </c>
      <c r="K85" t="s">
        <v>17</v>
      </c>
    </row>
    <row r="86" spans="1:12">
      <c r="A86" s="110" t="s">
        <v>143</v>
      </c>
      <c r="J86" s="17">
        <v>20000</v>
      </c>
      <c r="K86" t="s">
        <v>17</v>
      </c>
    </row>
    <row r="87" spans="1:12">
      <c r="A87" s="113" t="s">
        <v>144</v>
      </c>
      <c r="J87" s="13">
        <f>SUM(J77:J86)</f>
        <v>112700</v>
      </c>
      <c r="K87" s="114" t="s">
        <v>145</v>
      </c>
    </row>
    <row r="88" spans="1:12">
      <c r="A88" s="110" t="s">
        <v>146</v>
      </c>
      <c r="H88" s="86"/>
      <c r="I88" s="13">
        <f>G53</f>
        <v>-65018.772276306714</v>
      </c>
      <c r="K88" s="13"/>
    </row>
    <row r="89" spans="1:12">
      <c r="A89" s="110" t="s">
        <v>147</v>
      </c>
      <c r="B89" s="111"/>
      <c r="C89" s="86">
        <f>J87+I88</f>
        <v>47681.227723693286</v>
      </c>
      <c r="D89" s="111" t="s">
        <v>148</v>
      </c>
      <c r="E89" s="115">
        <f>I3+1</f>
        <v>2014</v>
      </c>
      <c r="F89" t="s">
        <v>149</v>
      </c>
      <c r="G89" s="14">
        <f>(C89/(E5*12))*1.12</f>
        <v>1.4905207893887669</v>
      </c>
      <c r="H89" s="116" t="s">
        <v>150</v>
      </c>
      <c r="I89" t="s">
        <v>151</v>
      </c>
    </row>
    <row r="91" spans="1:12">
      <c r="B91" t="s">
        <v>152</v>
      </c>
    </row>
    <row r="92" spans="1:12">
      <c r="B92" t="s">
        <v>91</v>
      </c>
      <c r="I92" t="s">
        <v>153</v>
      </c>
    </row>
    <row r="94" spans="1:12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</row>
  </sheetData>
  <mergeCells count="89">
    <mergeCell ref="A67:E67"/>
    <mergeCell ref="A94:L94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8:E58"/>
    <mergeCell ref="F58:H58"/>
    <mergeCell ref="I58:L58"/>
    <mergeCell ref="B59:E59"/>
    <mergeCell ref="F59:H59"/>
    <mergeCell ref="I59:L59"/>
    <mergeCell ref="K50:L50"/>
    <mergeCell ref="K51:L51"/>
    <mergeCell ref="B56:E56"/>
    <mergeCell ref="F56:H56"/>
    <mergeCell ref="I56:L56"/>
    <mergeCell ref="B57:E57"/>
    <mergeCell ref="F57:H57"/>
    <mergeCell ref="I57:L57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2:H22"/>
    <mergeCell ref="K22:L22"/>
    <mergeCell ref="K23:L23"/>
    <mergeCell ref="B24:H24"/>
    <mergeCell ref="K24:L24"/>
    <mergeCell ref="B25:H25"/>
    <mergeCell ref="K25:L25"/>
    <mergeCell ref="A1:L1"/>
    <mergeCell ref="A2:L2"/>
    <mergeCell ref="A6:B6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2014-04-11T01:20:37Z</dcterms:modified>
</cp:coreProperties>
</file>