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82" i="1"/>
  <c r="B57"/>
  <c r="K48"/>
  <c r="K45"/>
  <c r="K44"/>
  <c r="K42"/>
  <c r="K41"/>
  <c r="K40"/>
  <c r="K37"/>
  <c r="K36"/>
  <c r="K35"/>
  <c r="K33"/>
  <c r="K32"/>
  <c r="K31"/>
  <c r="K50" s="1"/>
  <c r="K29"/>
  <c r="K25"/>
  <c r="G20"/>
  <c r="G18"/>
  <c r="G17"/>
  <c r="G16"/>
  <c r="G15"/>
  <c r="J14" s="1"/>
  <c r="G7"/>
  <c r="I7" s="1"/>
  <c r="B6"/>
  <c r="A21" l="1"/>
  <c r="K52"/>
  <c r="K53" s="1"/>
  <c r="K51"/>
  <c r="G55" l="1"/>
  <c r="I83" s="1"/>
  <c r="C84"/>
  <c r="G84" s="1"/>
</calcChain>
</file>

<file path=xl/sharedStrings.xml><?xml version="1.0" encoding="utf-8"?>
<sst xmlns="http://schemas.openxmlformats.org/spreadsheetml/2006/main" count="190" uniqueCount="143">
  <si>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</si>
  <si>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</si>
  <si>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</si>
  <si>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99/3</t>
  </si>
  <si>
    <t xml:space="preserve"> по  ул. Ал.  Невского   за </t>
  </si>
  <si>
    <t>год</t>
  </si>
  <si>
    <t xml:space="preserve">1.   В </t>
  </si>
  <si>
    <t xml:space="preserve">   по дому</t>
  </si>
  <si>
    <t>99/3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</si>
  <si>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</si>
  <si>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</si>
  <si>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 рублей 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</si>
  <si>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</si>
  <si>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</si>
  <si>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</si>
  <si>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</si>
  <si>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r>
      <t>кв.1</t>
    </r>
    <r>
      <rPr>
        <b/>
        <sz val="11"/>
        <color theme="1"/>
        <rFont val="Calibri"/>
        <family val="2"/>
        <charset val="204"/>
        <scheme val="minor"/>
      </rPr>
      <t xml:space="preserve"> -  </t>
    </r>
    <r>
      <rPr>
        <sz val="11"/>
        <color theme="1"/>
        <rFont val="Calibri"/>
        <family val="2"/>
        <charset val="204"/>
        <scheme val="minor"/>
      </rPr>
      <t xml:space="preserve">      </t>
    </r>
  </si>
  <si>
    <t>руб.</t>
  </si>
  <si>
    <t>кв.9 -</t>
  </si>
  <si>
    <t xml:space="preserve">кв. 32 - </t>
  </si>
  <si>
    <r>
      <t>оф.1</t>
    </r>
    <r>
      <rPr>
        <b/>
        <sz val="11"/>
        <color theme="1"/>
        <rFont val="Calibri"/>
        <family val="2"/>
        <charset val="204"/>
        <scheme val="minor"/>
      </rPr>
      <t xml:space="preserve"> -  </t>
    </r>
    <r>
      <rPr>
        <sz val="11"/>
        <color theme="1"/>
        <rFont val="Calibri"/>
        <family val="2"/>
        <charset val="204"/>
        <scheme val="minor"/>
      </rPr>
      <t xml:space="preserve">      </t>
    </r>
  </si>
  <si>
    <t>кв. 19 -</t>
  </si>
  <si>
    <t xml:space="preserve">кв. 36 -                         </t>
  </si>
  <si>
    <r>
      <t>кв. 6</t>
    </r>
    <r>
      <rPr>
        <b/>
        <sz val="11"/>
        <color theme="1"/>
        <rFont val="Calibri"/>
        <family val="2"/>
        <charset val="204"/>
        <scheme val="minor"/>
      </rPr>
      <t xml:space="preserve"> - </t>
    </r>
    <r>
      <rPr>
        <sz val="11"/>
        <color theme="1"/>
        <rFont val="Calibri"/>
        <family val="2"/>
        <charset val="204"/>
        <scheme val="minor"/>
      </rPr>
      <t xml:space="preserve">       </t>
    </r>
  </si>
  <si>
    <t xml:space="preserve">кв. 29 -       </t>
  </si>
  <si>
    <t xml:space="preserve">кв. 48-                           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</si>
  <si>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</si>
  <si>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</si>
  <si>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</si>
  <si>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</si>
  <si>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</si>
  <si>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</si>
  <si>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</si>
  <si>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</si>
  <si>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</si>
  <si>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</si>
  <si>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</si>
  <si>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</si>
  <si>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</si>
  <si>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</si>
  <si>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</si>
  <si>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</si>
  <si>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</si>
  <si>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Вывоз снега с придомовой территории в январе (16,9%).</t>
  </si>
  <si>
    <t>м/час</t>
  </si>
  <si>
    <t>Установка снегозадерживающей сетки на крыше дома.</t>
  </si>
  <si>
    <t>м</t>
  </si>
  <si>
    <t>Чистка кровли от снега.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</si>
  <si>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</si>
  <si>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Вывоз снега с придомовой территории в  марте(16,9%).</t>
  </si>
  <si>
    <t>Благоустройство территории ( чернозем)(50%).</t>
  </si>
  <si>
    <t>т.</t>
  </si>
  <si>
    <t>Благоустройство территории (песок) (16,9%).</t>
  </si>
  <si>
    <t>Монтаж видеонаблюдения (не внесли в отчет за 2011 год).</t>
  </si>
  <si>
    <t xml:space="preserve"> - </t>
  </si>
  <si>
    <t>Ремонт кабеля 6КВ.</t>
  </si>
  <si>
    <t>Изготовление ограждения клумбы из металического профиля.</t>
  </si>
  <si>
    <t>м.</t>
  </si>
  <si>
    <t>Выполнение электромонтажных работ по предписанию(замена ламп,плафонов).</t>
  </si>
  <si>
    <t>шт.</t>
  </si>
  <si>
    <t>Благоустройство территории (цветы, кусты).</t>
  </si>
  <si>
    <t>Изготовление и установка парковочных столбиков (50%).</t>
  </si>
  <si>
    <t>Монтаж ограждения у подъезда и мусорокамеры.</t>
  </si>
  <si>
    <t>Генеральная уборка в мае.</t>
  </si>
  <si>
    <r>
      <t>м</t>
    </r>
    <r>
      <rPr>
        <sz val="11"/>
        <color theme="1"/>
        <rFont val="Calibri"/>
        <family val="2"/>
        <charset val="204"/>
      </rPr>
      <t>²</t>
    </r>
  </si>
  <si>
    <t>Генеральная уборка в сентябре.</t>
  </si>
  <si>
    <t>Ремонт уличного освещения (замена ламп) (16,9%)..</t>
  </si>
  <si>
    <t>Госповерка теплосчетчика, демонтаж/монтаж теплосчетчика(33,9%).</t>
  </si>
  <si>
    <t>Монтаж греющего кабеля на кровле.</t>
  </si>
  <si>
    <t>Напольное покрытие в тамбуре и ковролиновая дорожка на 1-ом этаже.</t>
  </si>
  <si>
    <t>Табличка на трансформаторной подстанции "Падение снега" (25,6%)..</t>
  </si>
  <si>
    <t>Бирки для маркировки элементов ИТП (16,9%)..</t>
  </si>
  <si>
    <t>компл.</t>
  </si>
  <si>
    <t>Ежегодное  тех. освидетельствование лифта.</t>
  </si>
  <si>
    <t>Обслуживание ТП и кабельных линий</t>
  </si>
  <si>
    <t>Установка новогодней елки.</t>
  </si>
  <si>
    <t>Обслуживание системы видеонаблюдения</t>
  </si>
  <si>
    <t>мес.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</si>
  <si>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</si>
  <si>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</si>
  <si>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</si>
  <si>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</si>
  <si>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</si>
  <si>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 31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</si>
  <si>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</si>
  <si>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</si>
  <si>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</si>
  <si>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</si>
  <si>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</si>
  <si>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</si>
  <si>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</si>
  <si>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</si>
  <si>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</si>
  <si>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</si>
  <si>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</si>
  <si>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</si>
  <si>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</si>
  <si>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</si>
  <si>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</si>
  <si>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</si>
  <si>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</si>
  <si>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</si>
  <si>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Гкал/м²</t>
  </si>
  <si>
    <t>0,027 Гкал/м²</t>
  </si>
  <si>
    <t>4.</t>
  </si>
  <si>
    <t>Горячее водоснабжение.</t>
  </si>
  <si>
    <t>241,15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</si>
  <si>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</si>
  <si>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</si>
  <si>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</si>
  <si>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</si>
  <si>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</si>
  <si>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</si>
  <si>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</si>
  <si>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93,5 руб./чел.</t>
  </si>
  <si>
    <t>116,82 руб./чел.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</si>
  <si>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</si>
  <si>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</si>
  <si>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</si>
  <si>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</si>
  <si>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</si>
  <si>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поверка (замена) манометров и термометров</t>
  </si>
  <si>
    <t xml:space="preserve">  -  установка новогодней елки (или посадка постоянной)</t>
  </si>
  <si>
    <t>руб.(4000руб.)</t>
  </si>
  <si>
    <t xml:space="preserve">  - 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</si>
  <si>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</si>
  <si>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</si>
  <si>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чистка кровли от снега </t>
  </si>
  <si>
    <t xml:space="preserve">  -  благоустройство территории</t>
  </si>
  <si>
    <t xml:space="preserve">  -  вывоз снега с придомовой территории</t>
  </si>
  <si>
    <t xml:space="preserve"> -   генеральная уборка в подъездах</t>
  </si>
  <si>
    <t xml:space="preserve"> -  ремонт крыльца</t>
  </si>
  <si>
    <t xml:space="preserve"> -  замена ковриков в подъезде</t>
  </si>
  <si>
    <t xml:space="preserve"> ИТОГО  ориентировочно:</t>
  </si>
  <si>
    <t>рублей</t>
  </si>
  <si>
    <t xml:space="preserve">         Что  с   учетом    перерасхода   средств   в   2012   году  в  размере</t>
  </si>
  <si>
    <t xml:space="preserve">            составит </t>
  </si>
  <si>
    <t>рублей,</t>
  </si>
  <si>
    <t>или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</si>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</sst>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1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6" fillId="0" borderId="0" xfId="0" applyNumberFormat="1" applyFont="1"/>
    <xf numFmtId="4" fontId="0" fillId="0" borderId="0" xfId="0" applyNumberFormat="1"/>
    <xf numFmtId="0" fontId="0" fillId="0" borderId="0" xfId="0" applyFont="1"/>
    <xf numFmtId="4" fontId="0" fillId="0" borderId="0" xfId="0" applyNumberFormat="1" applyFont="1"/>
    <xf numFmtId="4" fontId="0" fillId="0" borderId="0" xfId="0" applyNumberFormat="1" applyFill="1" applyAlignment="1">
      <alignment horizontal="center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9" xfId="0" applyBorder="1" applyAlignment="1">
      <alignment horizontal="center"/>
    </xf>
    <xf numFmtId="4" fontId="0" fillId="0" borderId="2" xfId="0" applyNumberFormat="1" applyBorder="1" applyAlignment="1"/>
    <xf numFmtId="4" fontId="0" fillId="0" borderId="4" xfId="0" applyNumberFormat="1" applyBorder="1" applyAlignment="1"/>
    <xf numFmtId="0" fontId="0" fillId="0" borderId="13" xfId="0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2" xfId="0" applyNumberFormat="1" applyFont="1" applyBorder="1" applyAlignment="1">
      <alignment horizontal="right" vertical="center"/>
    </xf>
    <xf numFmtId="4" fontId="0" fillId="0" borderId="4" xfId="0" applyNumberFormat="1" applyFont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0" fontId="0" fillId="0" borderId="13" xfId="0" applyFon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2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" fontId="0" fillId="0" borderId="14" xfId="0" applyNumberFormat="1" applyBorder="1" applyAlignment="1"/>
    <xf numFmtId="4" fontId="0" fillId="0" borderId="15" xfId="0" applyNumberFormat="1" applyBorder="1" applyAlignment="1"/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4" fontId="9" fillId="0" borderId="14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0" fontId="0" fillId="0" borderId="15" xfId="0" applyFill="1" applyBorder="1" applyAlignment="1">
      <alignment horizontal="left"/>
    </xf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workbookViewId="0">
      <selection activeCell="J88" sqref="J88:L88"/>
    </sheetView>
  </sheetViews>
  <sheetFormatPr defaultRowHeight="15"/>
  <cols>
    <col min="1" max="1" width="6.28515625" customWidth="1"/>
    <col min="2" max="2" width="9.28515625" customWidth="1"/>
    <col min="3" max="3" width="9.7109375" customWidth="1"/>
    <col min="4" max="4" width="8.28515625" customWidth="1"/>
    <col min="5" max="5" width="8.140625" customWidth="1"/>
    <col min="6" max="6" width="9.28515625" customWidth="1"/>
    <col min="7" max="8" width="11.5703125" customWidth="1"/>
    <col min="9" max="9" width="10" customWidth="1"/>
    <col min="10" max="10" width="13.42578125" customWidth="1"/>
    <col min="11" max="11" width="10" customWidth="1"/>
    <col min="12" max="12" width="2.140625" customWidth="1"/>
  </cols>
  <sheetData>
    <row r="1" spans="1:12">
      <c r="J1" s="1"/>
      <c r="K1" s="1"/>
      <c r="L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6">
        <v>2013</v>
      </c>
      <c r="J4" s="7" t="s">
        <v>5</v>
      </c>
    </row>
    <row r="6" spans="1:12" ht="15.75">
      <c r="A6" s="8" t="s">
        <v>6</v>
      </c>
      <c r="B6" s="9">
        <f>I4</f>
        <v>2013</v>
      </c>
      <c r="C6" t="s">
        <v>7</v>
      </c>
      <c r="D6" s="10" t="s">
        <v>8</v>
      </c>
      <c r="E6" s="11">
        <v>3266.9</v>
      </c>
      <c r="F6" t="s">
        <v>9</v>
      </c>
    </row>
    <row r="7" spans="1:12" ht="15.75">
      <c r="A7" s="12">
        <v>1660781.89</v>
      </c>
      <c r="B7" s="12"/>
      <c r="C7" s="13" t="s">
        <v>10</v>
      </c>
      <c r="G7" s="14">
        <f>(A7-J8)</f>
        <v>1242435.22</v>
      </c>
      <c r="H7" s="9" t="s">
        <v>11</v>
      </c>
      <c r="I7" s="15">
        <f>(G7/A7)*100</f>
        <v>74.810258197119424</v>
      </c>
      <c r="J7" t="s">
        <v>12</v>
      </c>
    </row>
    <row r="8" spans="1:12" ht="15.75">
      <c r="A8" t="s">
        <v>13</v>
      </c>
      <c r="J8" s="16">
        <v>418346.67</v>
      </c>
      <c r="K8" t="s">
        <v>14</v>
      </c>
    </row>
    <row r="9" spans="1:12">
      <c r="A9" t="s">
        <v>15</v>
      </c>
    </row>
    <row r="10" spans="1:12">
      <c r="A10" t="s">
        <v>16</v>
      </c>
      <c r="B10" s="17">
        <v>7544.38</v>
      </c>
      <c r="C10" t="s">
        <v>17</v>
      </c>
      <c r="D10" s="18"/>
      <c r="E10" s="18" t="s">
        <v>18</v>
      </c>
      <c r="F10" s="19">
        <v>8794.39</v>
      </c>
      <c r="G10" s="18" t="s">
        <v>17</v>
      </c>
      <c r="H10" s="18"/>
      <c r="I10" t="s">
        <v>19</v>
      </c>
      <c r="J10" s="19">
        <v>10878.84</v>
      </c>
      <c r="K10" s="18" t="s">
        <v>17</v>
      </c>
    </row>
    <row r="11" spans="1:12">
      <c r="A11" t="s">
        <v>20</v>
      </c>
      <c r="B11" s="17">
        <v>17777.12</v>
      </c>
      <c r="C11" t="s">
        <v>17</v>
      </c>
      <c r="D11" s="18"/>
      <c r="E11" s="18" t="s">
        <v>21</v>
      </c>
      <c r="F11" s="19">
        <v>9180.09</v>
      </c>
      <c r="G11" s="18" t="s">
        <v>17</v>
      </c>
      <c r="H11" s="18"/>
      <c r="I11" t="s">
        <v>22</v>
      </c>
      <c r="J11" s="19">
        <v>12699.93</v>
      </c>
      <c r="K11" s="18" t="s">
        <v>17</v>
      </c>
    </row>
    <row r="12" spans="1:12">
      <c r="A12" t="s">
        <v>23</v>
      </c>
      <c r="B12" s="17">
        <v>8614.52</v>
      </c>
      <c r="C12" t="s">
        <v>17</v>
      </c>
      <c r="D12" s="18"/>
      <c r="E12" t="s">
        <v>24</v>
      </c>
      <c r="F12" s="19">
        <v>12894.75</v>
      </c>
      <c r="G12" s="18" t="s">
        <v>17</v>
      </c>
      <c r="H12" s="18"/>
      <c r="I12" t="s">
        <v>25</v>
      </c>
      <c r="J12" s="19">
        <v>13522.43</v>
      </c>
      <c r="K12" s="18" t="s">
        <v>17</v>
      </c>
    </row>
    <row r="13" spans="1:12">
      <c r="B13" s="17"/>
      <c r="D13" s="18"/>
      <c r="E13" s="18"/>
      <c r="F13" s="18"/>
      <c r="G13" s="18"/>
      <c r="H13" s="18"/>
      <c r="I13" s="18"/>
      <c r="J13" s="18"/>
      <c r="K13" s="18"/>
    </row>
    <row r="14" spans="1:12" ht="15.75">
      <c r="A14" t="s">
        <v>26</v>
      </c>
      <c r="J14" s="20">
        <f>G15+G16+G17+G18</f>
        <v>418346.67</v>
      </c>
      <c r="K14" s="21"/>
    </row>
    <row r="15" spans="1:12">
      <c r="A15" s="22" t="s">
        <v>27</v>
      </c>
      <c r="B15" t="s">
        <v>28</v>
      </c>
      <c r="G15" s="14">
        <f>(J8*43.5/100)</f>
        <v>181980.80145</v>
      </c>
      <c r="H15" t="s">
        <v>17</v>
      </c>
      <c r="J15" s="9"/>
    </row>
    <row r="16" spans="1:12">
      <c r="A16" s="22" t="s">
        <v>27</v>
      </c>
      <c r="B16" t="s">
        <v>29</v>
      </c>
      <c r="G16" s="14">
        <f>(J8*36.6/100)</f>
        <v>153114.88121999998</v>
      </c>
      <c r="H16" t="s">
        <v>17</v>
      </c>
      <c r="J16" s="9"/>
    </row>
    <row r="17" spans="1:12">
      <c r="A17" s="22" t="s">
        <v>27</v>
      </c>
      <c r="B17" t="s">
        <v>30</v>
      </c>
      <c r="G17" s="14">
        <f>(J8*12.5/100)</f>
        <v>52293.333749999998</v>
      </c>
      <c r="H17" t="s">
        <v>17</v>
      </c>
      <c r="J17" s="9"/>
      <c r="K17" s="13"/>
      <c r="L17" s="23"/>
    </row>
    <row r="18" spans="1:12">
      <c r="A18" s="22" t="s">
        <v>27</v>
      </c>
      <c r="B18" t="s">
        <v>31</v>
      </c>
      <c r="G18" s="14">
        <f>(J8*7.4/100)</f>
        <v>30957.653579999998</v>
      </c>
      <c r="H18" t="s">
        <v>17</v>
      </c>
      <c r="J18" s="9"/>
    </row>
    <row r="19" spans="1:12">
      <c r="A19" s="22"/>
      <c r="G19" s="14"/>
      <c r="J19" s="9"/>
    </row>
    <row r="20" spans="1:12">
      <c r="A20" s="24" t="s">
        <v>32</v>
      </c>
      <c r="G20" s="11">
        <f>(E6-O10)*4.74*11/1.03</f>
        <v>165374.91844660195</v>
      </c>
      <c r="H20" t="s">
        <v>33</v>
      </c>
    </row>
    <row r="21" spans="1:12" ht="15.75" thickBot="1">
      <c r="A21" s="25">
        <f>(G20*I7/100)</f>
        <v>123717.4034831786</v>
      </c>
      <c r="B21" s="25"/>
      <c r="C21" t="s">
        <v>34</v>
      </c>
    </row>
    <row r="22" spans="1:12">
      <c r="A22" s="26" t="s">
        <v>2</v>
      </c>
      <c r="B22" s="27" t="s">
        <v>35</v>
      </c>
      <c r="C22" s="28"/>
      <c r="D22" s="28"/>
      <c r="E22" s="28"/>
      <c r="F22" s="28"/>
      <c r="G22" s="28"/>
      <c r="H22" s="29"/>
      <c r="I22" s="26" t="s">
        <v>36</v>
      </c>
      <c r="J22" s="30" t="s">
        <v>37</v>
      </c>
      <c r="K22" s="27" t="s">
        <v>38</v>
      </c>
      <c r="L22" s="29"/>
    </row>
    <row r="23" spans="1:12" ht="15.75" thickBot="1">
      <c r="A23" s="31" t="s">
        <v>39</v>
      </c>
      <c r="B23" s="32"/>
      <c r="C23" s="33"/>
      <c r="D23" s="33"/>
      <c r="E23" s="33"/>
      <c r="F23" s="33"/>
      <c r="G23" s="33"/>
      <c r="H23" s="34"/>
      <c r="I23" s="31" t="s">
        <v>40</v>
      </c>
      <c r="J23" s="35"/>
      <c r="K23" s="36" t="s">
        <v>41</v>
      </c>
      <c r="L23" s="37"/>
    </row>
    <row r="24" spans="1:12" ht="15.75" thickBot="1">
      <c r="A24" s="38"/>
      <c r="B24" s="39" t="s">
        <v>42</v>
      </c>
      <c r="C24" s="40"/>
      <c r="D24" s="40"/>
      <c r="E24" s="40"/>
      <c r="F24" s="40"/>
      <c r="G24" s="40"/>
      <c r="H24" s="41"/>
      <c r="I24" s="42"/>
      <c r="J24" s="42"/>
      <c r="K24" s="43">
        <v>173809.21436477735</v>
      </c>
      <c r="L24" s="44"/>
    </row>
    <row r="25" spans="1:12">
      <c r="A25" s="45">
        <v>1</v>
      </c>
      <c r="B25" s="46" t="s">
        <v>43</v>
      </c>
      <c r="C25" s="47"/>
      <c r="D25" s="47"/>
      <c r="E25" s="47"/>
      <c r="F25" s="47"/>
      <c r="G25" s="47"/>
      <c r="H25" s="48"/>
      <c r="I25" s="49" t="s">
        <v>44</v>
      </c>
      <c r="J25" s="50">
        <v>27</v>
      </c>
      <c r="K25" s="51">
        <f>4200+7560</f>
        <v>11760</v>
      </c>
      <c r="L25" s="52"/>
    </row>
    <row r="26" spans="1:12">
      <c r="A26" s="45">
        <v>2</v>
      </c>
      <c r="B26" s="46" t="s">
        <v>45</v>
      </c>
      <c r="C26" s="53"/>
      <c r="D26" s="53"/>
      <c r="E26" s="53"/>
      <c r="F26" s="53"/>
      <c r="G26" s="53"/>
      <c r="H26" s="54"/>
      <c r="I26" s="45" t="s">
        <v>46</v>
      </c>
      <c r="J26" s="50">
        <v>26</v>
      </c>
      <c r="K26" s="55">
        <v>3857</v>
      </c>
      <c r="L26" s="56"/>
    </row>
    <row r="27" spans="1:12" ht="17.25">
      <c r="A27" s="45">
        <v>3</v>
      </c>
      <c r="B27" s="46" t="s">
        <v>47</v>
      </c>
      <c r="C27" s="54"/>
      <c r="D27" s="54"/>
      <c r="E27" s="54"/>
      <c r="F27" s="54"/>
      <c r="G27" s="54"/>
      <c r="H27" s="54"/>
      <c r="I27" s="45" t="s">
        <v>48</v>
      </c>
      <c r="J27" s="50">
        <v>370.18</v>
      </c>
      <c r="K27" s="55">
        <v>8064</v>
      </c>
      <c r="L27" s="56"/>
    </row>
    <row r="28" spans="1:12">
      <c r="A28" s="45">
        <v>4</v>
      </c>
      <c r="B28" s="46" t="s">
        <v>49</v>
      </c>
      <c r="C28" s="47"/>
      <c r="D28" s="47"/>
      <c r="E28" s="47"/>
      <c r="F28" s="47"/>
      <c r="G28" s="47"/>
      <c r="H28" s="48"/>
      <c r="I28" s="57" t="s">
        <v>44</v>
      </c>
      <c r="J28" s="50">
        <v>14</v>
      </c>
      <c r="K28" s="55">
        <v>7106.4</v>
      </c>
      <c r="L28" s="56"/>
    </row>
    <row r="29" spans="1:12">
      <c r="A29" s="45">
        <v>5</v>
      </c>
      <c r="B29" s="46" t="s">
        <v>50</v>
      </c>
      <c r="C29" s="54"/>
      <c r="D29" s="54"/>
      <c r="E29" s="54"/>
      <c r="F29" s="54"/>
      <c r="G29" s="54"/>
      <c r="H29" s="54"/>
      <c r="I29" s="45" t="s">
        <v>51</v>
      </c>
      <c r="J29" s="50">
        <v>4</v>
      </c>
      <c r="K29" s="58">
        <f>2400*0.5</f>
        <v>1200</v>
      </c>
      <c r="L29" s="59"/>
    </row>
    <row r="30" spans="1:12">
      <c r="A30" s="45">
        <v>6</v>
      </c>
      <c r="B30" s="46" t="s">
        <v>52</v>
      </c>
      <c r="C30" s="54"/>
      <c r="D30" s="54"/>
      <c r="E30" s="54"/>
      <c r="F30" s="54"/>
      <c r="G30" s="54"/>
      <c r="H30" s="54"/>
      <c r="I30" s="45" t="s">
        <v>51</v>
      </c>
      <c r="J30" s="50">
        <v>2</v>
      </c>
      <c r="K30" s="58">
        <v>338</v>
      </c>
      <c r="L30" s="59"/>
    </row>
    <row r="31" spans="1:12">
      <c r="A31" s="45">
        <v>7</v>
      </c>
      <c r="B31" s="46" t="s">
        <v>53</v>
      </c>
      <c r="C31" s="53"/>
      <c r="D31" s="53"/>
      <c r="E31" s="53"/>
      <c r="F31" s="53"/>
      <c r="G31" s="53"/>
      <c r="H31" s="54"/>
      <c r="I31" s="45" t="s">
        <v>54</v>
      </c>
      <c r="J31" s="50" t="s">
        <v>54</v>
      </c>
      <c r="K31" s="60">
        <f>57281/12301.6*2656.7</f>
        <v>12370.62111432659</v>
      </c>
      <c r="L31" s="61"/>
    </row>
    <row r="32" spans="1:12">
      <c r="A32" s="45">
        <v>8</v>
      </c>
      <c r="B32" s="46" t="s">
        <v>55</v>
      </c>
      <c r="C32" s="53"/>
      <c r="D32" s="53"/>
      <c r="E32" s="53"/>
      <c r="F32" s="53"/>
      <c r="G32" s="53"/>
      <c r="H32" s="54"/>
      <c r="I32" s="45" t="s">
        <v>54</v>
      </c>
      <c r="J32" s="50" t="s">
        <v>54</v>
      </c>
      <c r="K32" s="55">
        <f>10169.48*0.169</f>
        <v>1718.64212</v>
      </c>
      <c r="L32" s="56"/>
    </row>
    <row r="33" spans="1:12">
      <c r="A33" s="45">
        <v>9</v>
      </c>
      <c r="B33" s="46" t="s">
        <v>56</v>
      </c>
      <c r="C33" s="53"/>
      <c r="D33" s="53"/>
      <c r="E33" s="53"/>
      <c r="F33" s="53"/>
      <c r="G33" s="53"/>
      <c r="H33" s="54"/>
      <c r="I33" s="45" t="s">
        <v>57</v>
      </c>
      <c r="J33" s="50">
        <v>18</v>
      </c>
      <c r="K33" s="60">
        <f>2390+500</f>
        <v>2890</v>
      </c>
      <c r="L33" s="61"/>
    </row>
    <row r="34" spans="1:12">
      <c r="A34" s="45">
        <v>10</v>
      </c>
      <c r="B34" s="46" t="s">
        <v>58</v>
      </c>
      <c r="C34" s="54"/>
      <c r="D34" s="54"/>
      <c r="E34" s="54"/>
      <c r="F34" s="54"/>
      <c r="G34" s="54"/>
      <c r="H34" s="54"/>
      <c r="I34" s="45" t="s">
        <v>59</v>
      </c>
      <c r="J34" s="50">
        <v>5</v>
      </c>
      <c r="K34" s="60">
        <v>3100</v>
      </c>
      <c r="L34" s="61"/>
    </row>
    <row r="35" spans="1:12">
      <c r="A35" s="45">
        <v>11</v>
      </c>
      <c r="B35" s="46" t="s">
        <v>60</v>
      </c>
      <c r="C35" s="54"/>
      <c r="D35" s="54"/>
      <c r="E35" s="54"/>
      <c r="F35" s="54"/>
      <c r="G35" s="54"/>
      <c r="H35" s="54"/>
      <c r="I35" s="45" t="s">
        <v>59</v>
      </c>
      <c r="J35" s="62">
        <v>30</v>
      </c>
      <c r="K35" s="60">
        <f>8425/3</f>
        <v>2808.3333333333335</v>
      </c>
      <c r="L35" s="61"/>
    </row>
    <row r="36" spans="1:12">
      <c r="A36" s="45">
        <v>12</v>
      </c>
      <c r="B36" s="46" t="s">
        <v>61</v>
      </c>
      <c r="C36" s="54"/>
      <c r="D36" s="54"/>
      <c r="E36" s="54"/>
      <c r="F36" s="54"/>
      <c r="G36" s="54"/>
      <c r="H36" s="54"/>
      <c r="I36" s="45" t="s">
        <v>59</v>
      </c>
      <c r="J36" s="63">
        <v>12</v>
      </c>
      <c r="K36" s="60">
        <f>(10100+16000)/2</f>
        <v>13050</v>
      </c>
      <c r="L36" s="61"/>
    </row>
    <row r="37" spans="1:12">
      <c r="A37" s="45">
        <v>13</v>
      </c>
      <c r="B37" s="46" t="s">
        <v>62</v>
      </c>
      <c r="C37" s="54"/>
      <c r="D37" s="54"/>
      <c r="E37" s="54"/>
      <c r="F37" s="54"/>
      <c r="G37" s="54"/>
      <c r="H37" s="54"/>
      <c r="I37" s="45" t="s">
        <v>57</v>
      </c>
      <c r="J37" s="63">
        <v>6</v>
      </c>
      <c r="K37" s="64">
        <f>4100+7000</f>
        <v>11100</v>
      </c>
      <c r="L37" s="65"/>
    </row>
    <row r="38" spans="1:12">
      <c r="A38" s="45">
        <v>14</v>
      </c>
      <c r="B38" s="46" t="s">
        <v>63</v>
      </c>
      <c r="C38" s="54"/>
      <c r="D38" s="54"/>
      <c r="E38" s="54"/>
      <c r="F38" s="54"/>
      <c r="G38" s="54"/>
      <c r="H38" s="54"/>
      <c r="I38" s="45" t="s">
        <v>64</v>
      </c>
      <c r="J38" s="62">
        <v>242</v>
      </c>
      <c r="K38" s="58">
        <v>1600</v>
      </c>
      <c r="L38" s="59"/>
    </row>
    <row r="39" spans="1:12">
      <c r="A39" s="45">
        <v>15</v>
      </c>
      <c r="B39" s="46" t="s">
        <v>65</v>
      </c>
      <c r="C39" s="54"/>
      <c r="D39" s="54"/>
      <c r="E39" s="54"/>
      <c r="F39" s="54"/>
      <c r="G39" s="54"/>
      <c r="H39" s="54"/>
      <c r="I39" s="45" t="s">
        <v>64</v>
      </c>
      <c r="J39" s="62">
        <v>242</v>
      </c>
      <c r="K39" s="58">
        <v>1000</v>
      </c>
      <c r="L39" s="59"/>
    </row>
    <row r="40" spans="1:12">
      <c r="A40" s="45">
        <v>16</v>
      </c>
      <c r="B40" s="46" t="s">
        <v>66</v>
      </c>
      <c r="C40" s="54"/>
      <c r="D40" s="54"/>
      <c r="E40" s="54"/>
      <c r="F40" s="54"/>
      <c r="G40" s="54"/>
      <c r="H40" s="54"/>
      <c r="I40" s="45" t="s">
        <v>59</v>
      </c>
      <c r="J40" s="63">
        <v>5</v>
      </c>
      <c r="K40" s="58">
        <f>960/6</f>
        <v>160</v>
      </c>
      <c r="L40" s="59"/>
    </row>
    <row r="41" spans="1:12">
      <c r="A41" s="45">
        <v>17</v>
      </c>
      <c r="B41" s="46" t="s">
        <v>67</v>
      </c>
      <c r="C41" s="54"/>
      <c r="D41" s="54"/>
      <c r="E41" s="54"/>
      <c r="F41" s="54"/>
      <c r="G41" s="54"/>
      <c r="H41" s="54"/>
      <c r="I41" s="45" t="s">
        <v>59</v>
      </c>
      <c r="J41" s="63">
        <v>1</v>
      </c>
      <c r="K41" s="58">
        <f>20975*0.339</f>
        <v>7110.5250000000005</v>
      </c>
      <c r="L41" s="59"/>
    </row>
    <row r="42" spans="1:12">
      <c r="A42" s="45">
        <v>18</v>
      </c>
      <c r="B42" s="46" t="s">
        <v>68</v>
      </c>
      <c r="C42" s="54"/>
      <c r="D42" s="54"/>
      <c r="E42" s="54"/>
      <c r="F42" s="54"/>
      <c r="G42" s="54"/>
      <c r="H42" s="54"/>
      <c r="I42" s="45" t="s">
        <v>57</v>
      </c>
      <c r="J42" s="63">
        <v>40</v>
      </c>
      <c r="K42" s="58">
        <f>11113.6+18000</f>
        <v>29113.599999999999</v>
      </c>
      <c r="L42" s="59"/>
    </row>
    <row r="43" spans="1:12">
      <c r="A43" s="45">
        <v>19</v>
      </c>
      <c r="B43" s="46" t="s">
        <v>69</v>
      </c>
      <c r="C43" s="54"/>
      <c r="D43" s="54"/>
      <c r="E43" s="54"/>
      <c r="F43" s="54"/>
      <c r="G43" s="54"/>
      <c r="H43" s="54"/>
      <c r="I43" s="45" t="s">
        <v>59</v>
      </c>
      <c r="J43" s="63">
        <v>2</v>
      </c>
      <c r="K43" s="58">
        <v>1472</v>
      </c>
      <c r="L43" s="59"/>
    </row>
    <row r="44" spans="1:12">
      <c r="A44" s="45">
        <v>20</v>
      </c>
      <c r="B44" s="46" t="s">
        <v>70</v>
      </c>
      <c r="C44" s="54"/>
      <c r="D44" s="54"/>
      <c r="E44" s="54"/>
      <c r="F44" s="54"/>
      <c r="G44" s="54"/>
      <c r="H44" s="54"/>
      <c r="I44" s="45" t="s">
        <v>59</v>
      </c>
      <c r="J44" s="50">
        <v>1</v>
      </c>
      <c r="K44" s="58">
        <f>2540*0.169</f>
        <v>429.26000000000005</v>
      </c>
      <c r="L44" s="59"/>
    </row>
    <row r="45" spans="1:12">
      <c r="A45" s="45">
        <v>21</v>
      </c>
      <c r="B45" s="66" t="s">
        <v>71</v>
      </c>
      <c r="C45" s="67"/>
      <c r="D45" s="67"/>
      <c r="E45" s="67"/>
      <c r="F45" s="67"/>
      <c r="G45" s="67"/>
      <c r="H45" s="67"/>
      <c r="I45" s="45" t="s">
        <v>72</v>
      </c>
      <c r="J45" s="50">
        <v>1</v>
      </c>
      <c r="K45" s="58">
        <f>6432/32*0.35</f>
        <v>70.349999999999994</v>
      </c>
      <c r="L45" s="59"/>
    </row>
    <row r="46" spans="1:12">
      <c r="A46" s="45">
        <v>22</v>
      </c>
      <c r="B46" s="46" t="s">
        <v>73</v>
      </c>
      <c r="C46" s="54"/>
      <c r="D46" s="54"/>
      <c r="E46" s="54"/>
      <c r="F46" s="54"/>
      <c r="G46" s="54"/>
      <c r="H46" s="54"/>
      <c r="I46" s="45" t="s">
        <v>59</v>
      </c>
      <c r="J46" s="50">
        <v>1</v>
      </c>
      <c r="K46" s="60">
        <v>6500</v>
      </c>
      <c r="L46" s="61"/>
    </row>
    <row r="47" spans="1:12">
      <c r="A47" s="45">
        <v>23</v>
      </c>
      <c r="B47" s="68" t="s">
        <v>74</v>
      </c>
      <c r="C47" s="69"/>
      <c r="D47" s="69"/>
      <c r="E47" s="69"/>
      <c r="F47" s="69"/>
      <c r="G47" s="69"/>
      <c r="H47" s="69"/>
      <c r="I47" s="45" t="s">
        <v>59</v>
      </c>
      <c r="J47" s="50">
        <v>6</v>
      </c>
      <c r="K47" s="70">
        <v>9850</v>
      </c>
      <c r="L47" s="71"/>
    </row>
    <row r="48" spans="1:12">
      <c r="A48" s="45">
        <v>24</v>
      </c>
      <c r="B48" s="68" t="s">
        <v>75</v>
      </c>
      <c r="C48" s="69"/>
      <c r="D48" s="69"/>
      <c r="E48" s="69"/>
      <c r="F48" s="69"/>
      <c r="G48" s="69"/>
      <c r="H48" s="69"/>
      <c r="I48" s="45" t="s">
        <v>59</v>
      </c>
      <c r="J48" s="50">
        <v>1</v>
      </c>
      <c r="K48" s="58">
        <f>7606/6</f>
        <v>1267.6666666666667</v>
      </c>
      <c r="L48" s="59"/>
    </row>
    <row r="49" spans="1:12">
      <c r="A49" s="45">
        <v>25</v>
      </c>
      <c r="B49" s="46" t="s">
        <v>76</v>
      </c>
      <c r="C49" s="54"/>
      <c r="D49" s="54"/>
      <c r="E49" s="54"/>
      <c r="F49" s="54"/>
      <c r="G49" s="54"/>
      <c r="H49" s="72"/>
      <c r="I49" s="45" t="s">
        <v>77</v>
      </c>
      <c r="J49" s="63">
        <v>12</v>
      </c>
      <c r="K49" s="60">
        <v>7500</v>
      </c>
      <c r="L49" s="61"/>
    </row>
    <row r="50" spans="1:12">
      <c r="A50" s="45"/>
      <c r="B50" s="68" t="s">
        <v>78</v>
      </c>
      <c r="C50" s="69"/>
      <c r="D50" s="69"/>
      <c r="E50" s="69"/>
      <c r="F50" s="69"/>
      <c r="G50" s="69"/>
      <c r="H50" s="69"/>
      <c r="I50" s="45"/>
      <c r="J50" s="50"/>
      <c r="K50" s="64">
        <f>SUM(K25:L49)</f>
        <v>145436.3982343266</v>
      </c>
      <c r="L50" s="65"/>
    </row>
    <row r="51" spans="1:12">
      <c r="A51" s="45"/>
      <c r="B51" s="68" t="s">
        <v>79</v>
      </c>
      <c r="C51" s="69"/>
      <c r="D51" s="69"/>
      <c r="E51" s="69"/>
      <c r="F51" s="69"/>
      <c r="G51" s="69"/>
      <c r="H51" s="69"/>
      <c r="I51" s="45"/>
      <c r="J51" s="50"/>
      <c r="K51" s="64">
        <f>K50*0.14</f>
        <v>20361.095752805726</v>
      </c>
      <c r="L51" s="65"/>
    </row>
    <row r="52" spans="1:12" ht="15.75" thickBot="1">
      <c r="A52" s="45"/>
      <c r="B52" t="s">
        <v>80</v>
      </c>
      <c r="I52" s="73"/>
      <c r="K52" s="74">
        <f>SUM(K50:L51)</f>
        <v>165797.49398713233</v>
      </c>
      <c r="L52" s="75"/>
    </row>
    <row r="53" spans="1:12" ht="16.5" thickBot="1">
      <c r="A53" s="38"/>
      <c r="B53" s="76" t="s">
        <v>81</v>
      </c>
      <c r="C53" s="77"/>
      <c r="D53" s="77"/>
      <c r="E53" s="77"/>
      <c r="F53" s="77"/>
      <c r="G53" s="77"/>
      <c r="H53" s="78"/>
      <c r="I53" s="38"/>
      <c r="J53" s="38"/>
      <c r="K53" s="79">
        <f>K52+K24</f>
        <v>339606.70835190965</v>
      </c>
      <c r="L53" s="80"/>
    </row>
    <row r="54" spans="1:12">
      <c r="A54" t="s">
        <v>82</v>
      </c>
    </row>
    <row r="55" spans="1:12">
      <c r="A55" t="s">
        <v>83</v>
      </c>
      <c r="D55" s="9">
        <v>2013</v>
      </c>
      <c r="E55" t="s">
        <v>84</v>
      </c>
      <c r="G55" s="11">
        <f>K53</f>
        <v>339606.70835190965</v>
      </c>
      <c r="H55" t="s">
        <v>85</v>
      </c>
    </row>
    <row r="56" spans="1:12">
      <c r="J56" s="9"/>
    </row>
    <row r="57" spans="1:12" ht="15.75" thickBot="1">
      <c r="A57" t="s">
        <v>86</v>
      </c>
      <c r="B57" s="9">
        <f>I4</f>
        <v>2013</v>
      </c>
      <c r="C57" t="s">
        <v>87</v>
      </c>
    </row>
    <row r="58" spans="1:12">
      <c r="A58" s="81" t="s">
        <v>2</v>
      </c>
      <c r="B58" s="82" t="s">
        <v>88</v>
      </c>
      <c r="C58" s="83"/>
      <c r="D58" s="83"/>
      <c r="E58" s="83"/>
      <c r="F58" s="82" t="s">
        <v>89</v>
      </c>
      <c r="G58" s="83"/>
      <c r="H58" s="84"/>
      <c r="I58" s="82" t="s">
        <v>90</v>
      </c>
      <c r="J58" s="83"/>
      <c r="K58" s="83"/>
      <c r="L58" s="84"/>
    </row>
    <row r="59" spans="1:12" ht="15.75" thickBot="1">
      <c r="A59" s="85"/>
      <c r="B59" s="86"/>
      <c r="C59" s="87"/>
      <c r="D59" s="87"/>
      <c r="E59" s="87"/>
      <c r="F59" s="86"/>
      <c r="G59" s="87"/>
      <c r="H59" s="88"/>
      <c r="I59" s="86" t="s">
        <v>91</v>
      </c>
      <c r="J59" s="87"/>
      <c r="K59" s="87"/>
      <c r="L59" s="88"/>
    </row>
    <row r="60" spans="1:12">
      <c r="A60" s="89" t="s">
        <v>92</v>
      </c>
      <c r="B60" s="90" t="s">
        <v>93</v>
      </c>
      <c r="C60" s="91"/>
      <c r="D60" s="91"/>
      <c r="E60" s="92"/>
      <c r="F60" s="93" t="s">
        <v>94</v>
      </c>
      <c r="G60" s="94"/>
      <c r="H60" s="95"/>
      <c r="I60" s="93" t="s">
        <v>95</v>
      </c>
      <c r="J60" s="94"/>
      <c r="K60" s="94"/>
      <c r="L60" s="95"/>
    </row>
    <row r="61" spans="1:12">
      <c r="A61" s="45" t="s">
        <v>96</v>
      </c>
      <c r="B61" s="68" t="s">
        <v>97</v>
      </c>
      <c r="C61" s="69"/>
      <c r="D61" s="69"/>
      <c r="E61" s="96"/>
      <c r="F61" s="97" t="s">
        <v>98</v>
      </c>
      <c r="G61" s="98"/>
      <c r="H61" s="99"/>
      <c r="I61" s="97" t="s">
        <v>99</v>
      </c>
      <c r="J61" s="98"/>
      <c r="K61" s="98"/>
      <c r="L61" s="99"/>
    </row>
    <row r="62" spans="1:12">
      <c r="A62" s="45" t="s">
        <v>100</v>
      </c>
      <c r="B62" s="68" t="s">
        <v>101</v>
      </c>
      <c r="C62" s="69"/>
      <c r="D62" s="69"/>
      <c r="E62" s="96"/>
      <c r="F62" s="97" t="s">
        <v>102</v>
      </c>
      <c r="G62" s="98"/>
      <c r="H62" s="99"/>
      <c r="I62" s="97" t="s">
        <v>103</v>
      </c>
      <c r="J62" s="98"/>
      <c r="K62" s="98"/>
      <c r="L62" s="99"/>
    </row>
    <row r="63" spans="1:12">
      <c r="A63" s="45" t="s">
        <v>104</v>
      </c>
      <c r="B63" s="68" t="s">
        <v>105</v>
      </c>
      <c r="C63" s="69"/>
      <c r="D63" s="69"/>
      <c r="E63" s="96"/>
      <c r="F63" s="97" t="s">
        <v>106</v>
      </c>
      <c r="G63" s="98"/>
      <c r="H63" s="99"/>
      <c r="I63" s="97" t="s">
        <v>107</v>
      </c>
      <c r="J63" s="98"/>
      <c r="K63" s="98"/>
      <c r="L63" s="99"/>
    </row>
    <row r="64" spans="1:12">
      <c r="A64" s="45" t="s">
        <v>108</v>
      </c>
      <c r="B64" s="68" t="s">
        <v>109</v>
      </c>
      <c r="C64" s="69"/>
      <c r="D64" s="69"/>
      <c r="E64" s="96"/>
      <c r="F64" s="97" t="s">
        <v>110</v>
      </c>
      <c r="G64" s="98"/>
      <c r="H64" s="99"/>
      <c r="I64" s="97" t="s">
        <v>111</v>
      </c>
      <c r="J64" s="98"/>
      <c r="K64" s="98"/>
      <c r="L64" s="99"/>
    </row>
    <row r="65" spans="1:12" ht="15.75" thickBot="1">
      <c r="A65" s="100" t="s">
        <v>112</v>
      </c>
      <c r="B65" s="101" t="s">
        <v>113</v>
      </c>
      <c r="C65" s="102"/>
      <c r="D65" s="102"/>
      <c r="E65" s="103"/>
      <c r="F65" s="32" t="s">
        <v>114</v>
      </c>
      <c r="G65" s="33"/>
      <c r="H65" s="34"/>
      <c r="I65" s="32" t="s">
        <v>115</v>
      </c>
      <c r="J65" s="33"/>
      <c r="K65" s="33"/>
      <c r="L65" s="34"/>
    </row>
    <row r="67" spans="1:12">
      <c r="A67" s="104" t="s">
        <v>116</v>
      </c>
      <c r="B67" s="105">
        <v>2014</v>
      </c>
      <c r="C67" t="s">
        <v>117</v>
      </c>
    </row>
    <row r="68" spans="1:12">
      <c r="A68" s="104" t="s">
        <v>118</v>
      </c>
    </row>
    <row r="69" spans="1:12">
      <c r="A69" s="104" t="s">
        <v>119</v>
      </c>
      <c r="J69" s="106">
        <v>6500</v>
      </c>
      <c r="K69" t="s">
        <v>17</v>
      </c>
    </row>
    <row r="70" spans="1:12">
      <c r="A70" s="104" t="s">
        <v>120</v>
      </c>
      <c r="J70" s="106">
        <v>7500</v>
      </c>
      <c r="K70" t="s">
        <v>17</v>
      </c>
    </row>
    <row r="71" spans="1:12">
      <c r="A71" s="104" t="s">
        <v>121</v>
      </c>
      <c r="J71" s="106">
        <v>1200</v>
      </c>
      <c r="K71" t="s">
        <v>17</v>
      </c>
    </row>
    <row r="72" spans="1:12">
      <c r="A72" s="104" t="s">
        <v>122</v>
      </c>
      <c r="J72" s="106">
        <v>1500</v>
      </c>
      <c r="K72" t="s">
        <v>123</v>
      </c>
    </row>
    <row r="73" spans="1:12">
      <c r="A73" s="104" t="s">
        <v>124</v>
      </c>
      <c r="J73" s="106">
        <v>10000</v>
      </c>
      <c r="K73" t="s">
        <v>17</v>
      </c>
    </row>
    <row r="74" spans="1:12">
      <c r="A74" s="104" t="s">
        <v>125</v>
      </c>
      <c r="J74" s="106">
        <v>8000</v>
      </c>
      <c r="K74" t="s">
        <v>17</v>
      </c>
    </row>
    <row r="75" spans="1:12">
      <c r="A75" s="104" t="s">
        <v>126</v>
      </c>
      <c r="J75" s="106">
        <v>20000</v>
      </c>
      <c r="K75" t="s">
        <v>17</v>
      </c>
    </row>
    <row r="76" spans="1:12">
      <c r="A76" s="104" t="s">
        <v>127</v>
      </c>
      <c r="J76" s="106">
        <v>10000</v>
      </c>
      <c r="K76" t="s">
        <v>17</v>
      </c>
    </row>
    <row r="77" spans="1:12">
      <c r="A77" s="104" t="s">
        <v>128</v>
      </c>
      <c r="J77" s="106">
        <v>6000</v>
      </c>
      <c r="K77" t="s">
        <v>17</v>
      </c>
    </row>
    <row r="78" spans="1:12">
      <c r="A78" s="104" t="s">
        <v>129</v>
      </c>
      <c r="J78" s="106">
        <v>19000</v>
      </c>
      <c r="K78" t="s">
        <v>17</v>
      </c>
    </row>
    <row r="79" spans="1:12">
      <c r="A79" s="104" t="s">
        <v>130</v>
      </c>
      <c r="J79" s="106">
        <v>3000</v>
      </c>
      <c r="K79" t="s">
        <v>17</v>
      </c>
    </row>
    <row r="80" spans="1:12">
      <c r="A80" s="104" t="s">
        <v>131</v>
      </c>
      <c r="J80" s="106">
        <v>80000</v>
      </c>
      <c r="K80" t="s">
        <v>17</v>
      </c>
    </row>
    <row r="81" spans="1:12">
      <c r="A81" s="104" t="s">
        <v>132</v>
      </c>
      <c r="J81" s="106">
        <v>3000</v>
      </c>
      <c r="K81" t="s">
        <v>17</v>
      </c>
    </row>
    <row r="82" spans="1:12">
      <c r="A82" s="107" t="s">
        <v>133</v>
      </c>
      <c r="J82" s="108">
        <f>SUM(J69:J81)</f>
        <v>175700</v>
      </c>
      <c r="K82" s="109" t="s">
        <v>134</v>
      </c>
    </row>
    <row r="83" spans="1:12">
      <c r="A83" s="104" t="s">
        <v>135</v>
      </c>
      <c r="H83" s="11"/>
      <c r="I83" s="14">
        <f>G55</f>
        <v>339606.70835190965</v>
      </c>
      <c r="K83" s="14"/>
    </row>
    <row r="84" spans="1:12">
      <c r="A84" s="104" t="s">
        <v>136</v>
      </c>
      <c r="B84" s="105"/>
      <c r="C84" s="11">
        <f>K53+J82</f>
        <v>515306.70835190965</v>
      </c>
      <c r="D84" s="105" t="s">
        <v>137</v>
      </c>
      <c r="E84" s="110"/>
      <c r="F84" t="s">
        <v>138</v>
      </c>
      <c r="G84" s="15">
        <f>C84/(E6*12)</f>
        <v>13.144640391806442</v>
      </c>
      <c r="H84" s="111" t="s">
        <v>139</v>
      </c>
      <c r="I84" t="s">
        <v>140</v>
      </c>
    </row>
    <row r="86" spans="1:12">
      <c r="B86" t="s">
        <v>141</v>
      </c>
    </row>
    <row r="87" spans="1:12">
      <c r="B87" t="s">
        <v>89</v>
      </c>
      <c r="I87" t="s">
        <v>142</v>
      </c>
    </row>
    <row r="88" spans="1:12">
      <c r="J88" s="1"/>
      <c r="K88" s="1"/>
      <c r="L88" s="1"/>
    </row>
  </sheetData>
  <mergeCells count="92">
    <mergeCell ref="J88:L88"/>
    <mergeCell ref="B64:E64"/>
    <mergeCell ref="F64:H64"/>
    <mergeCell ref="I64:L64"/>
    <mergeCell ref="B65:E65"/>
    <mergeCell ref="F65:H65"/>
    <mergeCell ref="I65:L65"/>
    <mergeCell ref="B62:E62"/>
    <mergeCell ref="F62:H62"/>
    <mergeCell ref="I62:L62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B58:E58"/>
    <mergeCell ref="F58:H58"/>
    <mergeCell ref="I58:L58"/>
    <mergeCell ref="B59:E59"/>
    <mergeCell ref="F59:H59"/>
    <mergeCell ref="I59:L59"/>
    <mergeCell ref="B50:H50"/>
    <mergeCell ref="K50:L50"/>
    <mergeCell ref="B51:H51"/>
    <mergeCell ref="K51:L51"/>
    <mergeCell ref="K52:L52"/>
    <mergeCell ref="K53:L53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J1:L1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2014-04-11T01:18:22Z</dcterms:modified>
</cp:coreProperties>
</file>