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94" i="1"/>
  <c r="J92"/>
  <c r="B79"/>
  <c r="E73"/>
  <c r="B69"/>
  <c r="B59"/>
  <c r="D57"/>
  <c r="K51"/>
  <c r="K50"/>
  <c r="K47"/>
  <c r="K46"/>
  <c r="K42"/>
  <c r="K38"/>
  <c r="K36"/>
  <c r="K35"/>
  <c r="K34"/>
  <c r="K30"/>
  <c r="K28"/>
  <c r="K27"/>
  <c r="K24"/>
  <c r="G19"/>
  <c r="G17"/>
  <c r="G16"/>
  <c r="G15"/>
  <c r="G14"/>
  <c r="G7"/>
  <c r="I7" s="1"/>
  <c r="A20" s="1"/>
  <c r="B6"/>
  <c r="J13" l="1"/>
  <c r="K52"/>
  <c r="K53" s="1"/>
  <c r="K54" s="1"/>
  <c r="K55" s="1"/>
  <c r="G57" s="1"/>
  <c r="I93" s="1"/>
  <c r="C94" s="1"/>
  <c r="G94" s="1"/>
  <c r="F71" s="1"/>
</calcChain>
</file>

<file path=xl/sharedStrings.xml><?xml version="1.0" encoding="utf-8"?>
<sst xmlns="http://schemas.openxmlformats.org/spreadsheetml/2006/main" count="199" uniqueCount="152">
  <si>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</si>
  <si>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</si>
  <si>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</si>
  <si>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99/5</t>
  </si>
  <si>
    <t xml:space="preserve">      по ул. Ал. Невского за </t>
  </si>
  <si>
    <t>год.</t>
  </si>
  <si>
    <t xml:space="preserve">1. В </t>
  </si>
  <si>
    <t>г.   по дому</t>
  </si>
  <si>
    <t xml:space="preserve">  99/5  (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</si>
  <si>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</si>
  <si>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</si>
  <si>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>рублей  (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</si>
  <si>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</si>
  <si>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</si>
  <si>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</si>
  <si>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</si>
  <si>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кв.1</t>
  </si>
  <si>
    <t>руб.</t>
  </si>
  <si>
    <t xml:space="preserve">кв. 25 -    </t>
  </si>
  <si>
    <t xml:space="preserve">кв.14                     </t>
  </si>
  <si>
    <t xml:space="preserve">кв. 33 - </t>
  </si>
  <si>
    <t xml:space="preserve">кв. 20 -       </t>
  </si>
  <si>
    <t xml:space="preserve">кв. 34 -    </t>
  </si>
  <si>
    <t>3.  Соответственно,  компания  имеет  задолженность  перед  поставщиками  услуг: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</si>
  <si>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</si>
  <si>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</si>
  <si>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</si>
  <si>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</si>
  <si>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</si>
  <si>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</si>
  <si>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</si>
  <si>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направлены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</si>
  <si>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</si>
  <si>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</si>
  <si>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</si>
  <si>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</si>
  <si>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</si>
  <si>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</si>
  <si>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</si>
  <si>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</si>
  <si>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Вывоз снега с придомовой территории в январе (14,1%).</t>
  </si>
  <si>
    <t>м/час</t>
  </si>
  <si>
    <t>Чистка кровли от снега.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</si>
  <si>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</si>
  <si>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Вывоз снега с придомовой территории в  марте(14,1%).</t>
  </si>
  <si>
    <t>Благоустройство территории (песок) (14,1%).</t>
  </si>
  <si>
    <t>т.</t>
  </si>
  <si>
    <t>Монтаж наружного видеонаблюдения (не внесли в отчет за 2011 год).</t>
  </si>
  <si>
    <t xml:space="preserve"> - </t>
  </si>
  <si>
    <t>Обслуживание наружного видеонаблюдения.</t>
  </si>
  <si>
    <t>мес.</t>
  </si>
  <si>
    <t>Изготовление ограждения клумбы из металл. профиля(со стороны ул.Лыткина).</t>
  </si>
  <si>
    <t>м.</t>
  </si>
  <si>
    <t>Замена запорного механизма комнату уборщицы.</t>
  </si>
  <si>
    <t>шт.</t>
  </si>
  <si>
    <t>Выполнение электромонтажных работ по предписанию(замена светильников)</t>
  </si>
  <si>
    <t>Ежегодное  тех. освидетельствование лифта</t>
  </si>
  <si>
    <t>Ремонт кабеля 6КВ(14,1%).</t>
  </si>
  <si>
    <t>Благоустройство территории (цветы, кусты).</t>
  </si>
  <si>
    <t>Окраска входной двери в подъезд.</t>
  </si>
  <si>
    <t>Демонтаж и установка парковочных столбиков.</t>
  </si>
  <si>
    <t>Табличка в лифт "Дежурный лифтер"</t>
  </si>
  <si>
    <t>Ремонт лифта (после акта вандализма).</t>
  </si>
  <si>
    <t>Генеральная уборка в мае.</t>
  </si>
  <si>
    <r>
      <t>м</t>
    </r>
    <r>
      <rPr>
        <sz val="11"/>
        <color theme="1"/>
        <rFont val="Calibri"/>
        <family val="2"/>
        <charset val="204"/>
      </rPr>
      <t>²</t>
    </r>
  </si>
  <si>
    <t>Генеральная уборка в сентябре.</t>
  </si>
  <si>
    <t>Ремонт уличного освещения (замена ламп).</t>
  </si>
  <si>
    <t>Замена светильника в подъезде (3 этаж).</t>
  </si>
  <si>
    <t>Замена светильников в подъезде (светильник НББ 3шт).</t>
  </si>
  <si>
    <t>Напольное покрытие в тамбуре и ковролиновая дорожка на 1-ом этаже.</t>
  </si>
  <si>
    <t>Табличка на трансформаторной подстанции "Падение снега"(23,2%).</t>
  </si>
  <si>
    <t>Бирки для маркировки элементов ИТП.</t>
  </si>
  <si>
    <t>компл.</t>
  </si>
  <si>
    <t>Замена выключателя на  1 этаже, светильника на 9 этаже.</t>
  </si>
  <si>
    <t>Обслуживание ТП и кабельных линий</t>
  </si>
  <si>
    <t>Госповерка теплосчетчика, демонтаж/монтаж теплосчетчика(33,9%).</t>
  </si>
  <si>
    <t>Установка новогодней елки.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</si>
  <si>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</si>
  <si>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</si>
  <si>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</si>
  <si>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</si>
  <si>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</si>
  <si>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</si>
  <si>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</si>
  <si>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</si>
  <si>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</si>
  <si>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</si>
  <si>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</si>
  <si>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</si>
  <si>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</si>
  <si>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</si>
  <si>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1.</t>
  </si>
  <si>
    <t>Содержание общего имущества.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</si>
  <si>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</si>
  <si>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19,20 руб./м²</t>
  </si>
  <si>
    <t>2.</t>
  </si>
  <si>
    <t>Текущий ремонт общего имущества.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</si>
  <si>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</si>
  <si>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</si>
  <si>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3.</t>
  </si>
  <si>
    <t>Отопление.</t>
  </si>
  <si>
    <t>0,016 Гкал/м²</t>
  </si>
  <si>
    <t>0,027 Гкал/м²</t>
  </si>
  <si>
    <t>4.</t>
  </si>
  <si>
    <t>Горячее водоснабжение.</t>
  </si>
  <si>
    <t>241,15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</si>
  <si>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</si>
  <si>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</si>
  <si>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</si>
  <si>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</si>
  <si>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</si>
  <si>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</si>
  <si>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</si>
  <si>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93,5 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</si>
  <si>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</si>
  <si>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</si>
  <si>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</si>
  <si>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</si>
  <si>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</si>
  <si>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рубля   с  кв.  метра  в  месяц;</t>
  </si>
  <si>
    <t xml:space="preserve"> - отопление  </t>
  </si>
  <si>
    <r>
      <t>Гкал/м</t>
    </r>
    <r>
      <rPr>
        <sz val="11"/>
        <color theme="1"/>
        <rFont val="Calibri"/>
        <family val="2"/>
        <charset val="204"/>
      </rPr>
      <t>² (ежемесячно равными долями,</t>
    </r>
  </si>
  <si>
    <t xml:space="preserve"> исходя из объемов потребления в</t>
  </si>
  <si>
    <t>году, с последующим перерасчетом по окончании 2014г.);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</si>
  <si>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</si>
  <si>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</si>
  <si>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</si>
  <si>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2014 года Приказом № 7-мпр от 27 августа 2012 года. ).</t>
  </si>
  <si>
    <t>6.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</si>
  <si>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</si>
  <si>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</si>
  <si>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уборка снега с кровли дома</t>
  </si>
  <si>
    <t xml:space="preserve">  -  техническое освидетельствование лифта</t>
  </si>
  <si>
    <t xml:space="preserve">  -  обслуживание системы видеонаблюдения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</si>
  <si>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</si>
  <si>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</si>
  <si>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</si>
  <si>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</si>
  <si>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передача безхозных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</si>
  <si>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</si>
  <si>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</si>
  <si>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-   ремонт подъезда</t>
  </si>
  <si>
    <t xml:space="preserve"> ИТОГО  ориентировочно:</t>
  </si>
  <si>
    <t>рублей</t>
  </si>
  <si>
    <t xml:space="preserve">    Что  с   учетом перерасхода (+) или     экономии (-)   средств   в   2012   году  в  размере</t>
  </si>
  <si>
    <t xml:space="preserve">            составит </t>
  </si>
  <si>
    <t xml:space="preserve">    на</t>
  </si>
  <si>
    <t xml:space="preserve">год ,  или </t>
  </si>
  <si>
    <t xml:space="preserve">рубля          </t>
  </si>
  <si>
    <t>с  кв. метра.</t>
  </si>
  <si>
    <t>Директор</t>
  </si>
  <si>
    <t>А.Б. Хлебников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</si>
</sst>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" fontId="1" fillId="0" borderId="0" xfId="0" applyNumberFormat="1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0" fillId="0" borderId="0" xfId="0" applyNumberFormat="1" applyFont="1" applyAlignment="1">
      <alignment horizontal="center"/>
    </xf>
    <xf numFmtId="0" fontId="0" fillId="0" borderId="0" xfId="0" applyFont="1"/>
    <xf numFmtId="4" fontId="1" fillId="0" borderId="0" xfId="0" applyNumberFormat="1" applyFont="1" applyFill="1"/>
    <xf numFmtId="4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/>
    <xf numFmtId="4" fontId="6" fillId="0" borderId="0" xfId="0" applyNumberFormat="1" applyFont="1"/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/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9" xfId="0" applyBorder="1" applyAlignment="1">
      <alignment horizontal="center"/>
    </xf>
    <xf numFmtId="4" fontId="0" fillId="0" borderId="10" xfId="0" applyNumberFormat="1" applyBorder="1" applyAlignment="1"/>
    <xf numFmtId="4" fontId="0" fillId="0" borderId="12" xfId="0" applyNumberFormat="1" applyBorder="1" applyAlignment="1"/>
    <xf numFmtId="0" fontId="0" fillId="0" borderId="13" xfId="0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15" xfId="0" applyFont="1" applyFill="1" applyBorder="1" applyAlignment="1">
      <alignment horizontal="left"/>
    </xf>
    <xf numFmtId="0" fontId="0" fillId="0" borderId="0" xfId="0" applyFont="1" applyAlignment="1">
      <alignment horizontal="center"/>
    </xf>
    <xf numFmtId="4" fontId="0" fillId="0" borderId="14" xfId="0" applyNumberFormat="1" applyFont="1" applyBorder="1" applyAlignment="1">
      <alignment horizontal="right" vertical="center"/>
    </xf>
    <xf numFmtId="4" fontId="0" fillId="0" borderId="15" xfId="0" applyNumberFormat="1" applyFont="1" applyBorder="1" applyAlignment="1">
      <alignment horizontal="right" vertical="center"/>
    </xf>
    <xf numFmtId="0" fontId="0" fillId="0" borderId="0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4" fontId="0" fillId="0" borderId="14" xfId="0" applyNumberFormat="1" applyBorder="1" applyAlignment="1">
      <alignment horizontal="right" vertical="center"/>
    </xf>
    <xf numFmtId="4" fontId="0" fillId="0" borderId="15" xfId="0" applyNumberFormat="1" applyBorder="1" applyAlignment="1">
      <alignment horizontal="right" vertical="center"/>
    </xf>
    <xf numFmtId="4" fontId="0" fillId="0" borderId="14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0" fontId="0" fillId="0" borderId="0" xfId="0" applyFill="1" applyAlignment="1">
      <alignment horizontal="left"/>
    </xf>
    <xf numFmtId="4" fontId="0" fillId="0" borderId="14" xfId="0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0" xfId="0" applyBorder="1" applyAlignment="1">
      <alignment horizontal="center"/>
    </xf>
    <xf numFmtId="4" fontId="0" fillId="0" borderId="14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14" xfId="0" applyNumberFormat="1" applyBorder="1" applyAlignment="1"/>
    <xf numFmtId="4" fontId="0" fillId="0" borderId="15" xfId="0" applyNumberFormat="1" applyBorder="1" applyAlignment="1"/>
    <xf numFmtId="2" fontId="0" fillId="0" borderId="13" xfId="0" applyNumberFormat="1" applyBorder="1" applyAlignment="1">
      <alignment horizontal="center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0" fillId="0" borderId="13" xfId="0" applyNumberFormat="1" applyBorder="1" applyAlignment="1">
      <alignment horizontal="center"/>
    </xf>
    <xf numFmtId="0" fontId="9" fillId="0" borderId="14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5" xfId="0" applyFont="1" applyFill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4" fontId="8" fillId="0" borderId="14" xfId="0" applyNumberFormat="1" applyFont="1" applyBorder="1" applyAlignment="1">
      <alignment horizontal="right"/>
    </xf>
    <xf numFmtId="4" fontId="8" fillId="0" borderId="15" xfId="0" applyNumberFormat="1" applyFon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15" xfId="0" applyBorder="1" applyAlignment="1">
      <alignment horizontal="left"/>
    </xf>
    <xf numFmtId="4" fontId="1" fillId="0" borderId="14" xfId="0" applyNumberFormat="1" applyFont="1" applyBorder="1" applyAlignment="1"/>
    <xf numFmtId="4" fontId="1" fillId="0" borderId="15" xfId="0" applyNumberFormat="1" applyFont="1" applyBorder="1" applyAlignment="1"/>
    <xf numFmtId="0" fontId="0" fillId="0" borderId="5" xfId="0" applyBorder="1"/>
    <xf numFmtId="4" fontId="1" fillId="0" borderId="6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4" fontId="10" fillId="0" borderId="6" xfId="0" applyNumberFormat="1" applyFont="1" applyBorder="1" applyAlignment="1"/>
    <xf numFmtId="4" fontId="10" fillId="0" borderId="12" xfId="0" applyNumberFormat="1" applyFont="1" applyBorder="1" applyAlignment="1"/>
    <xf numFmtId="4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4" fontId="0" fillId="0" borderId="0" xfId="0" applyNumberFormat="1"/>
    <xf numFmtId="0" fontId="1" fillId="0" borderId="0" xfId="0" applyFont="1" applyFill="1" applyBorder="1" applyAlignment="1">
      <alignment horizontal="left"/>
    </xf>
    <xf numFmtId="0" fontId="1" fillId="0" borderId="0" xfId="0" applyFont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/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7"/>
  <sheetViews>
    <sheetView tabSelected="1" topLeftCell="A46" workbookViewId="0">
      <selection activeCell="A99" sqref="A98:M99"/>
    </sheetView>
  </sheetViews>
  <sheetFormatPr defaultRowHeight="15"/>
  <cols>
    <col min="1" max="1" width="5.42578125" customWidth="1"/>
    <col min="2" max="2" width="9.42578125" customWidth="1"/>
    <col min="3" max="3" width="11" customWidth="1"/>
    <col min="4" max="4" width="6.28515625" customWidth="1"/>
    <col min="5" max="5" width="7.85546875" customWidth="1"/>
    <col min="6" max="6" width="9.28515625" customWidth="1"/>
    <col min="7" max="7" width="11.28515625" customWidth="1"/>
    <col min="8" max="8" width="17.85546875" customWidth="1"/>
    <col min="9" max="9" width="9.5703125" customWidth="1"/>
    <col min="10" max="10" width="11" customWidth="1"/>
    <col min="11" max="11" width="7.42578125" customWidth="1"/>
    <col min="12" max="12" width="4" customWidth="1"/>
  </cols>
  <sheetData>
    <row r="1" spans="1:12">
      <c r="L1" s="1"/>
    </row>
    <row r="2" spans="1:12" ht="18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8.75">
      <c r="A4" s="3"/>
      <c r="B4" s="4"/>
      <c r="C4" s="3"/>
      <c r="D4" s="5" t="s">
        <v>2</v>
      </c>
      <c r="E4" s="6" t="s">
        <v>3</v>
      </c>
      <c r="F4" s="7" t="s">
        <v>4</v>
      </c>
      <c r="G4" s="7"/>
      <c r="H4" s="7"/>
      <c r="I4" s="6">
        <v>2013</v>
      </c>
      <c r="J4" s="7" t="s">
        <v>5</v>
      </c>
    </row>
    <row r="6" spans="1:12" ht="15.75">
      <c r="A6" s="8" t="s">
        <v>6</v>
      </c>
      <c r="B6" s="9">
        <f>I4</f>
        <v>2013</v>
      </c>
      <c r="C6" t="s">
        <v>7</v>
      </c>
      <c r="D6" s="10" t="s">
        <v>8</v>
      </c>
      <c r="E6" s="87">
        <v>2474.8000000000002</v>
      </c>
      <c r="F6" t="s">
        <v>9</v>
      </c>
    </row>
    <row r="7" spans="1:12">
      <c r="A7" s="11">
        <v>1325846.97</v>
      </c>
      <c r="B7" s="11"/>
      <c r="C7" s="12" t="s">
        <v>10</v>
      </c>
      <c r="G7" s="13">
        <f>(A7-J8)</f>
        <v>1005180.37</v>
      </c>
      <c r="H7" s="10" t="s">
        <v>11</v>
      </c>
      <c r="I7" s="14">
        <f>(G7/A7)*100</f>
        <v>75.814207276123284</v>
      </c>
      <c r="J7" t="s">
        <v>12</v>
      </c>
    </row>
    <row r="8" spans="1:12">
      <c r="A8" t="s">
        <v>13</v>
      </c>
      <c r="J8" s="13">
        <v>320666.59999999998</v>
      </c>
      <c r="K8" t="s">
        <v>14</v>
      </c>
    </row>
    <row r="9" spans="1:12">
      <c r="A9" t="s">
        <v>15</v>
      </c>
    </row>
    <row r="10" spans="1:12">
      <c r="A10" t="s">
        <v>16</v>
      </c>
      <c r="B10" s="15">
        <v>13825.65</v>
      </c>
      <c r="C10" s="16" t="s">
        <v>17</v>
      </c>
      <c r="D10" s="16"/>
      <c r="E10" s="16" t="s">
        <v>18</v>
      </c>
      <c r="F10" s="15">
        <v>8003.16</v>
      </c>
      <c r="G10" s="16" t="s">
        <v>17</v>
      </c>
      <c r="H10" s="16"/>
      <c r="I10" s="16"/>
      <c r="J10" s="15"/>
      <c r="K10" s="16"/>
      <c r="L10" s="16"/>
    </row>
    <row r="11" spans="1:12">
      <c r="A11" t="s">
        <v>19</v>
      </c>
      <c r="B11" s="15">
        <v>5118.08</v>
      </c>
      <c r="C11" s="16" t="s">
        <v>17</v>
      </c>
      <c r="D11" s="16"/>
      <c r="E11" s="16" t="s">
        <v>20</v>
      </c>
      <c r="F11" s="15">
        <v>21002.47</v>
      </c>
      <c r="G11" s="16" t="s">
        <v>17</v>
      </c>
      <c r="H11" s="16"/>
      <c r="I11" s="16"/>
      <c r="J11" s="15"/>
      <c r="K11" s="16"/>
      <c r="L11" s="16"/>
    </row>
    <row r="12" spans="1:12">
      <c r="A12" t="s">
        <v>21</v>
      </c>
      <c r="B12" s="15">
        <v>13017.95</v>
      </c>
      <c r="C12" s="16" t="s">
        <v>17</v>
      </c>
      <c r="D12" s="16"/>
      <c r="E12" t="s">
        <v>22</v>
      </c>
      <c r="F12" s="15">
        <v>5421.88</v>
      </c>
      <c r="G12" s="16" t="s">
        <v>17</v>
      </c>
      <c r="H12" s="16"/>
      <c r="J12" s="15"/>
      <c r="K12" s="16"/>
      <c r="L12" s="16"/>
    </row>
    <row r="13" spans="1:12" ht="15.75">
      <c r="A13" t="s">
        <v>23</v>
      </c>
      <c r="J13" s="17">
        <f>G14+G15+G16+G17</f>
        <v>320666.59999999998</v>
      </c>
      <c r="K13" s="18"/>
    </row>
    <row r="14" spans="1:12">
      <c r="A14" s="19" t="s">
        <v>24</v>
      </c>
      <c r="B14" t="s">
        <v>25</v>
      </c>
      <c r="G14" s="13">
        <f>(J8*43.5/100)</f>
        <v>139489.97099999999</v>
      </c>
      <c r="H14" t="s">
        <v>17</v>
      </c>
    </row>
    <row r="15" spans="1:12">
      <c r="A15" s="19" t="s">
        <v>24</v>
      </c>
      <c r="B15" t="s">
        <v>26</v>
      </c>
      <c r="G15" s="13">
        <f>(J8*36.6/100)</f>
        <v>117363.97560000001</v>
      </c>
      <c r="H15" t="s">
        <v>17</v>
      </c>
    </row>
    <row r="16" spans="1:12">
      <c r="A16" s="19" t="s">
        <v>24</v>
      </c>
      <c r="B16" t="s">
        <v>27</v>
      </c>
      <c r="G16" s="13">
        <f>(J8*12.5/100)</f>
        <v>40083.324999999997</v>
      </c>
      <c r="H16" t="s">
        <v>17</v>
      </c>
      <c r="K16" s="12"/>
      <c r="L16" s="20"/>
    </row>
    <row r="17" spans="1:12">
      <c r="A17" s="19" t="s">
        <v>24</v>
      </c>
      <c r="B17" t="s">
        <v>28</v>
      </c>
      <c r="G17" s="13">
        <f>(J8*7.4/100)</f>
        <v>23729.328399999999</v>
      </c>
      <c r="H17" t="s">
        <v>17</v>
      </c>
    </row>
    <row r="18" spans="1:12">
      <c r="G18" s="21"/>
    </row>
    <row r="19" spans="1:12">
      <c r="A19" s="22" t="s">
        <v>29</v>
      </c>
      <c r="G19" s="13">
        <f>(E6-P5)*4.74*12/1.03</f>
        <v>136666.62524271847</v>
      </c>
      <c r="H19" t="s">
        <v>30</v>
      </c>
    </row>
    <row r="20" spans="1:12" ht="15.75" thickBot="1">
      <c r="A20" s="11">
        <f>(G19*I7/100)</f>
        <v>103612.7185387972</v>
      </c>
      <c r="B20" s="11"/>
      <c r="C20" t="s">
        <v>31</v>
      </c>
    </row>
    <row r="21" spans="1:12">
      <c r="A21" s="23" t="s">
        <v>2</v>
      </c>
      <c r="B21" s="24" t="s">
        <v>32</v>
      </c>
      <c r="C21" s="25"/>
      <c r="D21" s="25"/>
      <c r="E21" s="25"/>
      <c r="F21" s="25"/>
      <c r="G21" s="25"/>
      <c r="H21" s="26"/>
      <c r="I21" s="23" t="s">
        <v>33</v>
      </c>
      <c r="J21" s="27" t="s">
        <v>34</v>
      </c>
      <c r="K21" s="24" t="s">
        <v>35</v>
      </c>
      <c r="L21" s="26"/>
    </row>
    <row r="22" spans="1:12" ht="15.75" thickBot="1">
      <c r="A22" s="28" t="s">
        <v>36</v>
      </c>
      <c r="B22" s="29"/>
      <c r="C22" s="30"/>
      <c r="D22" s="30"/>
      <c r="E22" s="30"/>
      <c r="F22" s="30"/>
      <c r="G22" s="30"/>
      <c r="H22" s="31"/>
      <c r="I22" s="28" t="s">
        <v>37</v>
      </c>
      <c r="J22" s="32"/>
      <c r="K22" s="33" t="s">
        <v>38</v>
      </c>
      <c r="L22" s="34"/>
    </row>
    <row r="23" spans="1:12" ht="15.75" thickBot="1">
      <c r="A23" s="35"/>
      <c r="B23" s="36" t="s">
        <v>39</v>
      </c>
      <c r="C23" s="37"/>
      <c r="D23" s="37"/>
      <c r="E23" s="37"/>
      <c r="F23" s="37"/>
      <c r="G23" s="37"/>
      <c r="H23" s="38"/>
      <c r="I23" s="39"/>
      <c r="J23" s="39"/>
      <c r="K23" s="40">
        <v>-6293.7916582524485</v>
      </c>
      <c r="L23" s="41"/>
    </row>
    <row r="24" spans="1:12">
      <c r="A24" s="42">
        <v>1</v>
      </c>
      <c r="B24" s="43" t="s">
        <v>40</v>
      </c>
      <c r="C24" s="44"/>
      <c r="D24" s="44"/>
      <c r="E24" s="44"/>
      <c r="F24" s="44"/>
      <c r="G24" s="44"/>
      <c r="H24" s="45"/>
      <c r="I24" s="46" t="s">
        <v>41</v>
      </c>
      <c r="J24" s="42">
        <v>8</v>
      </c>
      <c r="K24" s="47">
        <f>3525+6345</f>
        <v>9870</v>
      </c>
      <c r="L24" s="48"/>
    </row>
    <row r="25" spans="1:12" ht="17.25">
      <c r="A25" s="42">
        <v>2</v>
      </c>
      <c r="B25" s="43" t="s">
        <v>42</v>
      </c>
      <c r="C25" s="49"/>
      <c r="D25" s="49"/>
      <c r="E25" s="49"/>
      <c r="F25" s="49"/>
      <c r="G25" s="49"/>
      <c r="H25" s="50"/>
      <c r="I25" s="42" t="s">
        <v>43</v>
      </c>
      <c r="J25" s="42">
        <v>370.18</v>
      </c>
      <c r="K25" s="51">
        <v>6768</v>
      </c>
      <c r="L25" s="52"/>
    </row>
    <row r="26" spans="1:12">
      <c r="A26" s="42">
        <v>3</v>
      </c>
      <c r="B26" s="43" t="s">
        <v>44</v>
      </c>
      <c r="C26" s="44"/>
      <c r="D26" s="44"/>
      <c r="E26" s="44"/>
      <c r="F26" s="44"/>
      <c r="G26" s="44"/>
      <c r="H26" s="45"/>
      <c r="I26" s="46" t="s">
        <v>41</v>
      </c>
      <c r="J26" s="42">
        <v>14</v>
      </c>
      <c r="K26" s="51">
        <v>5964</v>
      </c>
      <c r="L26" s="52"/>
    </row>
    <row r="27" spans="1:12">
      <c r="A27" s="42">
        <v>4</v>
      </c>
      <c r="B27" s="43" t="s">
        <v>45</v>
      </c>
      <c r="C27" s="49"/>
      <c r="D27" s="49"/>
      <c r="E27" s="49"/>
      <c r="F27" s="49"/>
      <c r="G27" s="49"/>
      <c r="H27" s="50"/>
      <c r="I27" s="42" t="s">
        <v>46</v>
      </c>
      <c r="J27" s="42">
        <v>2</v>
      </c>
      <c r="K27" s="53">
        <f>3000*0.1676</f>
        <v>502.8</v>
      </c>
      <c r="L27" s="54"/>
    </row>
    <row r="28" spans="1:12">
      <c r="A28" s="42">
        <v>5</v>
      </c>
      <c r="B28" s="43" t="s">
        <v>47</v>
      </c>
      <c r="C28" s="55"/>
      <c r="D28" s="55"/>
      <c r="E28" s="55"/>
      <c r="F28" s="55"/>
      <c r="G28" s="55"/>
      <c r="H28" s="49"/>
      <c r="I28" s="42" t="s">
        <v>48</v>
      </c>
      <c r="J28" s="42" t="s">
        <v>48</v>
      </c>
      <c r="K28" s="56">
        <f>57281/12301.6*1972.7</f>
        <v>9185.6529801001489</v>
      </c>
      <c r="L28" s="57"/>
    </row>
    <row r="29" spans="1:12">
      <c r="A29" s="42">
        <v>6</v>
      </c>
      <c r="B29" s="43" t="s">
        <v>49</v>
      </c>
      <c r="C29" s="49"/>
      <c r="D29" s="49"/>
      <c r="E29" s="49"/>
      <c r="F29" s="49"/>
      <c r="G29" s="49"/>
      <c r="H29" s="50"/>
      <c r="I29" s="42" t="s">
        <v>50</v>
      </c>
      <c r="J29" s="58">
        <v>12</v>
      </c>
      <c r="K29" s="59">
        <v>2500</v>
      </c>
      <c r="L29" s="60"/>
    </row>
    <row r="30" spans="1:12">
      <c r="A30" s="42">
        <v>7</v>
      </c>
      <c r="B30" s="43" t="s">
        <v>51</v>
      </c>
      <c r="C30" s="55"/>
      <c r="D30" s="55"/>
      <c r="E30" s="55"/>
      <c r="F30" s="55"/>
      <c r="G30" s="55"/>
      <c r="H30" s="50"/>
      <c r="I30" s="42" t="s">
        <v>52</v>
      </c>
      <c r="J30" s="42">
        <v>22</v>
      </c>
      <c r="K30" s="61">
        <f>3470+1250</f>
        <v>4720</v>
      </c>
      <c r="L30" s="62"/>
    </row>
    <row r="31" spans="1:12">
      <c r="A31" s="42">
        <v>8</v>
      </c>
      <c r="B31" s="43" t="s">
        <v>53</v>
      </c>
      <c r="C31" s="55"/>
      <c r="D31" s="55"/>
      <c r="E31" s="55"/>
      <c r="F31" s="55"/>
      <c r="G31" s="55"/>
      <c r="H31" s="50"/>
      <c r="I31" s="42" t="s">
        <v>54</v>
      </c>
      <c r="J31" s="42">
        <v>1</v>
      </c>
      <c r="K31" s="61">
        <v>1000</v>
      </c>
      <c r="L31" s="62"/>
    </row>
    <row r="32" spans="1:12">
      <c r="A32" s="42">
        <v>9</v>
      </c>
      <c r="B32" s="43" t="s">
        <v>55</v>
      </c>
      <c r="C32" s="55"/>
      <c r="D32" s="55"/>
      <c r="E32" s="55"/>
      <c r="F32" s="55"/>
      <c r="G32" s="55"/>
      <c r="H32" s="50"/>
      <c r="I32" s="42" t="s">
        <v>54</v>
      </c>
      <c r="J32" s="42">
        <v>19</v>
      </c>
      <c r="K32" s="56">
        <v>3160</v>
      </c>
      <c r="L32" s="57"/>
    </row>
    <row r="33" spans="1:12">
      <c r="A33" s="42">
        <v>10</v>
      </c>
      <c r="B33" s="43" t="s">
        <v>56</v>
      </c>
      <c r="C33" s="49"/>
      <c r="D33" s="49"/>
      <c r="E33" s="49"/>
      <c r="F33" s="49"/>
      <c r="G33" s="49"/>
      <c r="H33" s="50"/>
      <c r="I33" s="42" t="s">
        <v>54</v>
      </c>
      <c r="J33" s="63">
        <v>1</v>
      </c>
      <c r="K33" s="56">
        <v>6500</v>
      </c>
      <c r="L33" s="57"/>
    </row>
    <row r="34" spans="1:12">
      <c r="A34" s="42">
        <v>11</v>
      </c>
      <c r="B34" s="43" t="s">
        <v>57</v>
      </c>
      <c r="C34" s="55"/>
      <c r="D34" s="55"/>
      <c r="E34" s="55"/>
      <c r="F34" s="55"/>
      <c r="G34" s="55"/>
      <c r="H34" s="50"/>
      <c r="I34" s="42" t="s">
        <v>48</v>
      </c>
      <c r="J34" s="42" t="s">
        <v>48</v>
      </c>
      <c r="K34" s="51">
        <f>10169.48*0.1676</f>
        <v>1704.4048479999999</v>
      </c>
      <c r="L34" s="52"/>
    </row>
    <row r="35" spans="1:12">
      <c r="A35" s="42">
        <v>12</v>
      </c>
      <c r="B35" s="64" t="s">
        <v>58</v>
      </c>
      <c r="C35" s="65"/>
      <c r="D35" s="65"/>
      <c r="E35" s="65"/>
      <c r="F35" s="65"/>
      <c r="G35" s="65"/>
      <c r="H35" s="66"/>
      <c r="I35" s="42" t="s">
        <v>54</v>
      </c>
      <c r="J35" s="63">
        <v>30</v>
      </c>
      <c r="K35" s="56">
        <f>8425/3</f>
        <v>2808.3333333333335</v>
      </c>
      <c r="L35" s="57"/>
    </row>
    <row r="36" spans="1:12">
      <c r="A36" s="42">
        <v>13</v>
      </c>
      <c r="B36" s="43" t="s">
        <v>59</v>
      </c>
      <c r="C36" s="49"/>
      <c r="D36" s="49"/>
      <c r="E36" s="49"/>
      <c r="F36" s="49"/>
      <c r="G36" s="49"/>
      <c r="H36" s="50"/>
      <c r="I36" s="42" t="s">
        <v>54</v>
      </c>
      <c r="J36" s="67">
        <v>1</v>
      </c>
      <c r="K36" s="61">
        <f>537/3</f>
        <v>179</v>
      </c>
      <c r="L36" s="62"/>
    </row>
    <row r="37" spans="1:12">
      <c r="A37" s="42">
        <v>14</v>
      </c>
      <c r="B37" s="43" t="s">
        <v>60</v>
      </c>
      <c r="C37" s="49"/>
      <c r="D37" s="49"/>
      <c r="E37" s="49"/>
      <c r="F37" s="49"/>
      <c r="G37" s="49"/>
      <c r="H37" s="50"/>
      <c r="I37" s="42" t="s">
        <v>54</v>
      </c>
      <c r="J37" s="67">
        <v>4</v>
      </c>
      <c r="K37" s="61">
        <v>5084.3999999999996</v>
      </c>
      <c r="L37" s="62"/>
    </row>
    <row r="38" spans="1:12">
      <c r="A38" s="42">
        <v>15</v>
      </c>
      <c r="B38" s="43" t="s">
        <v>61</v>
      </c>
      <c r="C38" s="49"/>
      <c r="D38" s="49"/>
      <c r="E38" s="49"/>
      <c r="F38" s="49"/>
      <c r="G38" s="49"/>
      <c r="H38" s="50"/>
      <c r="I38" s="42" t="s">
        <v>54</v>
      </c>
      <c r="J38" s="67">
        <v>2</v>
      </c>
      <c r="K38" s="61">
        <f>158.75*2</f>
        <v>317.5</v>
      </c>
      <c r="L38" s="62"/>
    </row>
    <row r="39" spans="1:12">
      <c r="A39" s="42">
        <v>16</v>
      </c>
      <c r="B39" s="43" t="s">
        <v>62</v>
      </c>
      <c r="C39" s="49"/>
      <c r="D39" s="49"/>
      <c r="E39" s="49"/>
      <c r="F39" s="49"/>
      <c r="G39" s="49"/>
      <c r="H39" s="50"/>
      <c r="I39" s="42" t="s">
        <v>54</v>
      </c>
      <c r="J39" s="67">
        <v>1</v>
      </c>
      <c r="K39" s="61">
        <v>14117</v>
      </c>
      <c r="L39" s="62"/>
    </row>
    <row r="40" spans="1:12">
      <c r="A40" s="42">
        <v>17</v>
      </c>
      <c r="B40" s="43" t="s">
        <v>63</v>
      </c>
      <c r="C40" s="49"/>
      <c r="D40" s="49"/>
      <c r="E40" s="49"/>
      <c r="F40" s="49"/>
      <c r="G40" s="49"/>
      <c r="H40" s="50"/>
      <c r="I40" s="42" t="s">
        <v>64</v>
      </c>
      <c r="J40" s="63">
        <v>255</v>
      </c>
      <c r="K40" s="53">
        <v>1500</v>
      </c>
      <c r="L40" s="54"/>
    </row>
    <row r="41" spans="1:12">
      <c r="A41" s="42">
        <v>18</v>
      </c>
      <c r="B41" s="43" t="s">
        <v>65</v>
      </c>
      <c r="C41" s="49"/>
      <c r="D41" s="49"/>
      <c r="E41" s="49"/>
      <c r="F41" s="49"/>
      <c r="G41" s="49"/>
      <c r="H41" s="50"/>
      <c r="I41" s="42" t="s">
        <v>64</v>
      </c>
      <c r="J41" s="63">
        <v>255</v>
      </c>
      <c r="K41" s="53">
        <v>1000</v>
      </c>
      <c r="L41" s="54"/>
    </row>
    <row r="42" spans="1:12">
      <c r="A42" s="42">
        <v>19</v>
      </c>
      <c r="B42" s="43" t="s">
        <v>66</v>
      </c>
      <c r="C42" s="49"/>
      <c r="D42" s="49"/>
      <c r="E42" s="49"/>
      <c r="F42" s="49"/>
      <c r="G42" s="49"/>
      <c r="H42" s="50"/>
      <c r="I42" s="42" t="s">
        <v>54</v>
      </c>
      <c r="J42" s="67">
        <v>5</v>
      </c>
      <c r="K42" s="53">
        <f>960/6</f>
        <v>160</v>
      </c>
      <c r="L42" s="54"/>
    </row>
    <row r="43" spans="1:12">
      <c r="A43" s="42">
        <v>20</v>
      </c>
      <c r="B43" s="43" t="s">
        <v>67</v>
      </c>
      <c r="C43" s="49"/>
      <c r="D43" s="49"/>
      <c r="E43" s="49"/>
      <c r="F43" s="49"/>
      <c r="G43" s="49"/>
      <c r="H43" s="50"/>
      <c r="I43" s="42" t="s">
        <v>54</v>
      </c>
      <c r="J43" s="42">
        <v>1</v>
      </c>
      <c r="K43" s="61">
        <v>70</v>
      </c>
      <c r="L43" s="62"/>
    </row>
    <row r="44" spans="1:12">
      <c r="A44" s="42">
        <v>21</v>
      </c>
      <c r="B44" s="43" t="s">
        <v>68</v>
      </c>
      <c r="C44" s="49"/>
      <c r="D44" s="49"/>
      <c r="E44" s="49"/>
      <c r="F44" s="49"/>
      <c r="G44" s="49"/>
      <c r="H44" s="50"/>
      <c r="I44" s="42" t="s">
        <v>54</v>
      </c>
      <c r="J44" s="42">
        <v>3</v>
      </c>
      <c r="K44" s="53">
        <v>294</v>
      </c>
      <c r="L44" s="54"/>
    </row>
    <row r="45" spans="1:12">
      <c r="A45" s="42">
        <v>22</v>
      </c>
      <c r="B45" s="43" t="s">
        <v>69</v>
      </c>
      <c r="C45" s="49"/>
      <c r="D45" s="49"/>
      <c r="E45" s="49"/>
      <c r="F45" s="49"/>
      <c r="G45" s="49"/>
      <c r="H45" s="50"/>
      <c r="I45" s="42" t="s">
        <v>54</v>
      </c>
      <c r="J45" s="67">
        <v>2</v>
      </c>
      <c r="K45" s="53">
        <v>1472</v>
      </c>
      <c r="L45" s="54"/>
    </row>
    <row r="46" spans="1:12">
      <c r="A46" s="42">
        <v>23</v>
      </c>
      <c r="B46" s="43" t="s">
        <v>70</v>
      </c>
      <c r="C46" s="49"/>
      <c r="D46" s="49"/>
      <c r="E46" s="49"/>
      <c r="F46" s="49"/>
      <c r="G46" s="49"/>
      <c r="H46" s="50"/>
      <c r="I46" s="42" t="s">
        <v>54</v>
      </c>
      <c r="J46" s="42">
        <v>1</v>
      </c>
      <c r="K46" s="53">
        <f>2540*0.1676</f>
        <v>425.70400000000001</v>
      </c>
      <c r="L46" s="54"/>
    </row>
    <row r="47" spans="1:12">
      <c r="A47" s="42">
        <v>24</v>
      </c>
      <c r="B47" s="68" t="s">
        <v>71</v>
      </c>
      <c r="C47" s="69"/>
      <c r="D47" s="69"/>
      <c r="E47" s="69"/>
      <c r="F47" s="69"/>
      <c r="G47" s="69"/>
      <c r="H47" s="70"/>
      <c r="I47" s="42" t="s">
        <v>72</v>
      </c>
      <c r="J47" s="58">
        <v>1</v>
      </c>
      <c r="K47" s="53">
        <f>6432/32*0.3</f>
        <v>60.3</v>
      </c>
      <c r="L47" s="54"/>
    </row>
    <row r="48" spans="1:12">
      <c r="A48" s="42">
        <v>25</v>
      </c>
      <c r="B48" s="68" t="s">
        <v>73</v>
      </c>
      <c r="C48" s="69"/>
      <c r="D48" s="69"/>
      <c r="E48" s="69"/>
      <c r="F48" s="69"/>
      <c r="G48" s="69"/>
      <c r="H48" s="70"/>
      <c r="I48" s="42" t="s">
        <v>54</v>
      </c>
      <c r="J48" s="58">
        <v>2</v>
      </c>
      <c r="K48" s="53">
        <v>420</v>
      </c>
      <c r="L48" s="54"/>
    </row>
    <row r="49" spans="1:12">
      <c r="A49" s="42">
        <v>26</v>
      </c>
      <c r="B49" s="71" t="s">
        <v>74</v>
      </c>
      <c r="C49" s="72"/>
      <c r="D49" s="72"/>
      <c r="E49" s="72"/>
      <c r="F49" s="72"/>
      <c r="G49" s="72"/>
      <c r="H49" s="72"/>
      <c r="I49" s="42" t="s">
        <v>54</v>
      </c>
      <c r="J49" s="58">
        <v>6</v>
      </c>
      <c r="K49" s="73">
        <v>11300</v>
      </c>
      <c r="L49" s="74"/>
    </row>
    <row r="50" spans="1:12">
      <c r="A50" s="42">
        <v>27</v>
      </c>
      <c r="B50" s="43" t="s">
        <v>75</v>
      </c>
      <c r="C50" s="49"/>
      <c r="D50" s="49"/>
      <c r="E50" s="49"/>
      <c r="F50" s="49"/>
      <c r="G50" s="49"/>
      <c r="H50" s="50"/>
      <c r="I50" s="42" t="s">
        <v>54</v>
      </c>
      <c r="J50" s="75">
        <v>1</v>
      </c>
      <c r="K50" s="53">
        <f>20975*0.339</f>
        <v>7110.5250000000005</v>
      </c>
      <c r="L50" s="54"/>
    </row>
    <row r="51" spans="1:12">
      <c r="A51" s="42">
        <v>28</v>
      </c>
      <c r="B51" s="71" t="s">
        <v>76</v>
      </c>
      <c r="C51" s="72"/>
      <c r="D51" s="72"/>
      <c r="E51" s="72"/>
      <c r="F51" s="72"/>
      <c r="G51" s="72"/>
      <c r="H51" s="76"/>
      <c r="I51" s="42" t="s">
        <v>54</v>
      </c>
      <c r="J51" s="42">
        <v>1</v>
      </c>
      <c r="K51" s="53">
        <f>7606/6</f>
        <v>1267.6666666666667</v>
      </c>
      <c r="L51" s="54"/>
    </row>
    <row r="52" spans="1:12">
      <c r="A52" s="42"/>
      <c r="B52" s="71" t="s">
        <v>77</v>
      </c>
      <c r="C52" s="72"/>
      <c r="D52" s="72"/>
      <c r="E52" s="72"/>
      <c r="F52" s="72"/>
      <c r="G52" s="72"/>
      <c r="H52" s="76"/>
      <c r="I52" s="42"/>
      <c r="J52" s="58"/>
      <c r="K52" s="77">
        <f>SUM(K24:L51)</f>
        <v>99461.286828100157</v>
      </c>
      <c r="L52" s="78"/>
    </row>
    <row r="53" spans="1:12">
      <c r="A53" s="42"/>
      <c r="B53" s="71" t="s">
        <v>78</v>
      </c>
      <c r="C53" s="72"/>
      <c r="D53" s="72"/>
      <c r="E53" s="72"/>
      <c r="F53" s="72"/>
      <c r="G53" s="72"/>
      <c r="H53" s="76"/>
      <c r="I53" s="42"/>
      <c r="J53" s="58"/>
      <c r="K53" s="61">
        <f>K52*0.14</f>
        <v>13924.580155934023</v>
      </c>
      <c r="L53" s="62"/>
    </row>
    <row r="54" spans="1:12" ht="15.75" thickBot="1">
      <c r="A54" s="42"/>
      <c r="B54" t="s">
        <v>79</v>
      </c>
      <c r="I54" s="79"/>
      <c r="K54" s="80">
        <f>SUM(K52:L53)</f>
        <v>113385.86698403418</v>
      </c>
      <c r="L54" s="81"/>
    </row>
    <row r="55" spans="1:12" ht="16.5" thickBot="1">
      <c r="A55" s="35"/>
      <c r="B55" s="82" t="s">
        <v>80</v>
      </c>
      <c r="C55" s="83"/>
      <c r="D55" s="83"/>
      <c r="E55" s="83"/>
      <c r="F55" s="83"/>
      <c r="G55" s="83"/>
      <c r="H55" s="84"/>
      <c r="I55" s="35"/>
      <c r="J55" s="35"/>
      <c r="K55" s="85">
        <f>K54+K23</f>
        <v>107092.07532578173</v>
      </c>
      <c r="L55" s="86"/>
    </row>
    <row r="56" spans="1:12">
      <c r="A56" t="s">
        <v>81</v>
      </c>
    </row>
    <row r="57" spans="1:12">
      <c r="A57" t="s">
        <v>82</v>
      </c>
      <c r="D57" s="9">
        <f>I4</f>
        <v>2013</v>
      </c>
      <c r="E57" t="s">
        <v>83</v>
      </c>
      <c r="G57" s="87">
        <f>K55-G19</f>
        <v>-29574.549916936739</v>
      </c>
      <c r="H57" t="s">
        <v>84</v>
      </c>
    </row>
    <row r="58" spans="1:12">
      <c r="D58" s="9"/>
      <c r="G58" s="87"/>
    </row>
    <row r="59" spans="1:12" ht="15.75" thickBot="1">
      <c r="A59" t="s">
        <v>85</v>
      </c>
      <c r="B59" s="9">
        <f>I4</f>
        <v>2013</v>
      </c>
      <c r="C59" t="s">
        <v>86</v>
      </c>
    </row>
    <row r="60" spans="1:12">
      <c r="A60" s="88" t="s">
        <v>2</v>
      </c>
      <c r="B60" s="89" t="s">
        <v>87</v>
      </c>
      <c r="C60" s="90"/>
      <c r="D60" s="90"/>
      <c r="E60" s="90"/>
      <c r="F60" s="89" t="s">
        <v>88</v>
      </c>
      <c r="G60" s="90"/>
      <c r="H60" s="91"/>
      <c r="I60" s="89" t="s">
        <v>89</v>
      </c>
      <c r="J60" s="90"/>
      <c r="K60" s="90"/>
      <c r="L60" s="91"/>
    </row>
    <row r="61" spans="1:12" ht="15.75" thickBot="1">
      <c r="A61" s="92"/>
      <c r="B61" s="93"/>
      <c r="C61" s="94"/>
      <c r="D61" s="94"/>
      <c r="E61" s="94"/>
      <c r="F61" s="93"/>
      <c r="G61" s="94"/>
      <c r="H61" s="95"/>
      <c r="I61" s="93" t="s">
        <v>90</v>
      </c>
      <c r="J61" s="94"/>
      <c r="K61" s="94"/>
      <c r="L61" s="95"/>
    </row>
    <row r="62" spans="1:12">
      <c r="A62" s="96" t="s">
        <v>91</v>
      </c>
      <c r="B62" s="97" t="s">
        <v>92</v>
      </c>
      <c r="C62" s="98"/>
      <c r="D62" s="98"/>
      <c r="E62" s="99"/>
      <c r="F62" s="100" t="s">
        <v>93</v>
      </c>
      <c r="G62" s="101"/>
      <c r="H62" s="102"/>
      <c r="I62" s="100" t="s">
        <v>94</v>
      </c>
      <c r="J62" s="101"/>
      <c r="K62" s="101"/>
      <c r="L62" s="102"/>
    </row>
    <row r="63" spans="1:12">
      <c r="A63" s="42" t="s">
        <v>95</v>
      </c>
      <c r="B63" s="71" t="s">
        <v>96</v>
      </c>
      <c r="C63" s="72"/>
      <c r="D63" s="72"/>
      <c r="E63" s="76"/>
      <c r="F63" s="103" t="s">
        <v>97</v>
      </c>
      <c r="G63" s="104"/>
      <c r="H63" s="105"/>
      <c r="I63" s="103" t="s">
        <v>98</v>
      </c>
      <c r="J63" s="104"/>
      <c r="K63" s="104"/>
      <c r="L63" s="105"/>
    </row>
    <row r="64" spans="1:12">
      <c r="A64" s="42" t="s">
        <v>99</v>
      </c>
      <c r="B64" s="71" t="s">
        <v>100</v>
      </c>
      <c r="C64" s="72"/>
      <c r="D64" s="72"/>
      <c r="E64" s="76"/>
      <c r="F64" s="103" t="s">
        <v>101</v>
      </c>
      <c r="G64" s="104"/>
      <c r="H64" s="105"/>
      <c r="I64" s="103" t="s">
        <v>102</v>
      </c>
      <c r="J64" s="104"/>
      <c r="K64" s="104"/>
      <c r="L64" s="105"/>
    </row>
    <row r="65" spans="1:12">
      <c r="A65" s="42" t="s">
        <v>103</v>
      </c>
      <c r="B65" s="71" t="s">
        <v>104</v>
      </c>
      <c r="C65" s="72"/>
      <c r="D65" s="72"/>
      <c r="E65" s="76"/>
      <c r="F65" s="103" t="s">
        <v>105</v>
      </c>
      <c r="G65" s="104"/>
      <c r="H65" s="105"/>
      <c r="I65" s="103" t="s">
        <v>106</v>
      </c>
      <c r="J65" s="104"/>
      <c r="K65" s="104"/>
      <c r="L65" s="105"/>
    </row>
    <row r="66" spans="1:12">
      <c r="A66" s="42" t="s">
        <v>107</v>
      </c>
      <c r="B66" s="71" t="s">
        <v>108</v>
      </c>
      <c r="C66" s="72"/>
      <c r="D66" s="72"/>
      <c r="E66" s="76"/>
      <c r="F66" s="103" t="s">
        <v>109</v>
      </c>
      <c r="G66" s="104"/>
      <c r="H66" s="105"/>
      <c r="I66" s="103" t="s">
        <v>110</v>
      </c>
      <c r="J66" s="104"/>
      <c r="K66" s="104"/>
      <c r="L66" s="105"/>
    </row>
    <row r="67" spans="1:12" ht="15.75" thickBot="1">
      <c r="A67" s="106" t="s">
        <v>111</v>
      </c>
      <c r="B67" s="107" t="s">
        <v>112</v>
      </c>
      <c r="C67" s="108"/>
      <c r="D67" s="108"/>
      <c r="E67" s="109"/>
      <c r="F67" s="29" t="s">
        <v>113</v>
      </c>
      <c r="G67" s="30"/>
      <c r="H67" s="31"/>
      <c r="I67" s="29" t="s">
        <v>114</v>
      </c>
      <c r="J67" s="30"/>
      <c r="K67" s="30"/>
      <c r="L67" s="31"/>
    </row>
    <row r="69" spans="1:12">
      <c r="A69" s="110" t="s">
        <v>115</v>
      </c>
      <c r="B69" s="9">
        <f>I4+1</f>
        <v>2014</v>
      </c>
      <c r="C69" t="s">
        <v>116</v>
      </c>
    </row>
    <row r="70" spans="1:12">
      <c r="A70" s="111" t="s">
        <v>117</v>
      </c>
    </row>
    <row r="71" spans="1:12">
      <c r="A71" s="49" t="s">
        <v>118</v>
      </c>
      <c r="B71" s="49"/>
      <c r="C71" s="49"/>
      <c r="D71" s="49"/>
      <c r="E71" s="49"/>
      <c r="F71" s="113">
        <f>G94</f>
        <v>14.21412673357656</v>
      </c>
      <c r="G71" t="s">
        <v>119</v>
      </c>
    </row>
    <row r="72" spans="1:12">
      <c r="A72" s="111" t="s">
        <v>120</v>
      </c>
      <c r="C72" s="113"/>
      <c r="G72" s="9">
        <v>1.6E-2</v>
      </c>
      <c r="H72" t="s">
        <v>121</v>
      </c>
    </row>
    <row r="73" spans="1:12">
      <c r="A73" s="111" t="s">
        <v>122</v>
      </c>
      <c r="E73" s="9">
        <f>I4</f>
        <v>2013</v>
      </c>
      <c r="F73" t="s">
        <v>123</v>
      </c>
      <c r="K73" s="9"/>
    </row>
    <row r="74" spans="1:12">
      <c r="A74" s="111" t="s">
        <v>124</v>
      </c>
    </row>
    <row r="75" spans="1:12">
      <c r="A75" s="111" t="s">
        <v>125</v>
      </c>
    </row>
    <row r="76" spans="1:12">
      <c r="A76" s="111" t="s">
        <v>126</v>
      </c>
    </row>
    <row r="77" spans="1:12">
      <c r="A77" s="111" t="s">
        <v>127</v>
      </c>
    </row>
    <row r="79" spans="1:12">
      <c r="A79" s="111" t="s">
        <v>128</v>
      </c>
      <c r="B79" s="9">
        <f>I4+1</f>
        <v>2014</v>
      </c>
      <c r="C79" t="s">
        <v>129</v>
      </c>
    </row>
    <row r="80" spans="1:12">
      <c r="A80" s="111" t="s">
        <v>130</v>
      </c>
    </row>
    <row r="81" spans="1:11">
      <c r="A81" s="111" t="s">
        <v>131</v>
      </c>
      <c r="J81" s="114">
        <v>13000</v>
      </c>
      <c r="K81" t="s">
        <v>17</v>
      </c>
    </row>
    <row r="82" spans="1:11">
      <c r="A82" s="111" t="s">
        <v>132</v>
      </c>
      <c r="J82" s="114">
        <v>7000</v>
      </c>
      <c r="K82" t="s">
        <v>17</v>
      </c>
    </row>
    <row r="83" spans="1:11">
      <c r="A83" s="111" t="s">
        <v>133</v>
      </c>
      <c r="J83" s="114">
        <v>2500</v>
      </c>
      <c r="K83" t="s">
        <v>17</v>
      </c>
    </row>
    <row r="84" spans="1:11">
      <c r="A84" s="111" t="s">
        <v>134</v>
      </c>
      <c r="J84" s="114">
        <v>17000</v>
      </c>
      <c r="K84" t="s">
        <v>17</v>
      </c>
    </row>
    <row r="85" spans="1:11">
      <c r="A85" s="111" t="s">
        <v>135</v>
      </c>
      <c r="J85" s="114">
        <v>1200</v>
      </c>
      <c r="K85" t="s">
        <v>17</v>
      </c>
    </row>
    <row r="86" spans="1:11">
      <c r="A86" s="111" t="s">
        <v>136</v>
      </c>
      <c r="J86" s="114">
        <v>1000</v>
      </c>
      <c r="K86" t="s">
        <v>17</v>
      </c>
    </row>
    <row r="87" spans="1:11">
      <c r="A87" s="111" t="s">
        <v>137</v>
      </c>
      <c r="J87" s="114">
        <v>15000</v>
      </c>
      <c r="K87" t="s">
        <v>17</v>
      </c>
    </row>
    <row r="88" spans="1:11">
      <c r="A88" s="111" t="s">
        <v>138</v>
      </c>
      <c r="J88" s="114">
        <v>15000</v>
      </c>
      <c r="K88" t="s">
        <v>17</v>
      </c>
    </row>
    <row r="89" spans="1:11">
      <c r="A89" s="111" t="s">
        <v>139</v>
      </c>
      <c r="J89" s="114">
        <v>20000</v>
      </c>
      <c r="K89" t="s">
        <v>17</v>
      </c>
    </row>
    <row r="90" spans="1:11">
      <c r="A90" s="111" t="s">
        <v>140</v>
      </c>
      <c r="J90" s="114">
        <v>20000</v>
      </c>
      <c r="K90" t="s">
        <v>17</v>
      </c>
    </row>
    <row r="91" spans="1:11">
      <c r="A91" s="111" t="s">
        <v>141</v>
      </c>
      <c r="J91" s="114">
        <v>340000</v>
      </c>
      <c r="K91" t="s">
        <v>17</v>
      </c>
    </row>
    <row r="92" spans="1:11">
      <c r="A92" s="115" t="s">
        <v>142</v>
      </c>
      <c r="J92" s="13">
        <f>SUM(J81:J91)</f>
        <v>451700</v>
      </c>
      <c r="K92" s="116" t="s">
        <v>143</v>
      </c>
    </row>
    <row r="93" spans="1:11">
      <c r="A93" s="111" t="s">
        <v>144</v>
      </c>
      <c r="H93" s="87"/>
      <c r="I93" s="13">
        <f>G57</f>
        <v>-29574.549916936739</v>
      </c>
      <c r="K93" s="13"/>
    </row>
    <row r="94" spans="1:11">
      <c r="A94" s="111" t="s">
        <v>145</v>
      </c>
      <c r="B94" s="112"/>
      <c r="C94" s="87">
        <f>J92+I93</f>
        <v>422125.45008306328</v>
      </c>
      <c r="D94" s="112" t="s">
        <v>146</v>
      </c>
      <c r="E94" s="117">
        <f>I4+1</f>
        <v>2014</v>
      </c>
      <c r="F94" t="s">
        <v>147</v>
      </c>
      <c r="G94" s="14">
        <f>(C94/(E6*12))</f>
        <v>14.21412673357656</v>
      </c>
      <c r="H94" s="118" t="s">
        <v>148</v>
      </c>
      <c r="I94" t="s">
        <v>149</v>
      </c>
    </row>
    <row r="96" spans="1:11">
      <c r="B96" t="s">
        <v>150</v>
      </c>
    </row>
    <row r="97" spans="1:12">
      <c r="B97" t="s">
        <v>88</v>
      </c>
      <c r="I97" t="s">
        <v>151</v>
      </c>
    </row>
    <row r="98" spans="1:12">
      <c r="L98" s="1"/>
    </row>
    <row r="99" spans="1:12">
      <c r="A99" s="119"/>
      <c r="B99" s="119"/>
      <c r="C99" s="119"/>
      <c r="D99" s="119"/>
      <c r="E99" s="119"/>
      <c r="F99" s="119"/>
      <c r="G99" s="119"/>
      <c r="H99" s="119"/>
      <c r="I99" s="119"/>
      <c r="J99" s="119"/>
      <c r="K99" s="119"/>
      <c r="L99" s="119"/>
    </row>
    <row r="101" spans="1:12">
      <c r="B101" s="114"/>
    </row>
    <row r="102" spans="1:12">
      <c r="B102" s="120"/>
    </row>
    <row r="104" spans="1:12">
      <c r="B104" s="121"/>
    </row>
    <row r="105" spans="1:12">
      <c r="B105" s="121"/>
    </row>
    <row r="106" spans="1:12">
      <c r="B106" s="121"/>
    </row>
    <row r="107" spans="1:12">
      <c r="B107" s="121"/>
    </row>
  </sheetData>
  <mergeCells count="98">
    <mergeCell ref="A71:E71"/>
    <mergeCell ref="A99:L99"/>
    <mergeCell ref="B66:E66"/>
    <mergeCell ref="F66:H66"/>
    <mergeCell ref="I66:L66"/>
    <mergeCell ref="B67:E67"/>
    <mergeCell ref="F67:H67"/>
    <mergeCell ref="I67:L67"/>
    <mergeCell ref="B64:E64"/>
    <mergeCell ref="F64:H64"/>
    <mergeCell ref="I64:L64"/>
    <mergeCell ref="B65:E65"/>
    <mergeCell ref="F65:H65"/>
    <mergeCell ref="I65:L65"/>
    <mergeCell ref="B62:E62"/>
    <mergeCell ref="F62:H62"/>
    <mergeCell ref="I62:L62"/>
    <mergeCell ref="B63:E63"/>
    <mergeCell ref="F63:H63"/>
    <mergeCell ref="I63:L63"/>
    <mergeCell ref="B60:E60"/>
    <mergeCell ref="F60:H60"/>
    <mergeCell ref="I60:L60"/>
    <mergeCell ref="B61:E61"/>
    <mergeCell ref="F61:H61"/>
    <mergeCell ref="I61:L61"/>
    <mergeCell ref="B52:H52"/>
    <mergeCell ref="K52:L52"/>
    <mergeCell ref="B53:H53"/>
    <mergeCell ref="K53:L53"/>
    <mergeCell ref="K54:L54"/>
    <mergeCell ref="K55:L55"/>
    <mergeCell ref="B49:H49"/>
    <mergeCell ref="K49:L49"/>
    <mergeCell ref="B50:H50"/>
    <mergeCell ref="K50:L50"/>
    <mergeCell ref="B51:H51"/>
    <mergeCell ref="K51:L51"/>
    <mergeCell ref="B46:H46"/>
    <mergeCell ref="K46:L46"/>
    <mergeCell ref="B47:H47"/>
    <mergeCell ref="K47:L47"/>
    <mergeCell ref="B48:H48"/>
    <mergeCell ref="K48:L48"/>
    <mergeCell ref="B43:H43"/>
    <mergeCell ref="K43:L43"/>
    <mergeCell ref="B44:H44"/>
    <mergeCell ref="K44:L44"/>
    <mergeCell ref="B45:H45"/>
    <mergeCell ref="K45:L45"/>
    <mergeCell ref="B40:H40"/>
    <mergeCell ref="K40:L40"/>
    <mergeCell ref="B41:H41"/>
    <mergeCell ref="K41:L41"/>
    <mergeCell ref="B42:H42"/>
    <mergeCell ref="K42:L42"/>
    <mergeCell ref="B37:H37"/>
    <mergeCell ref="K37:L37"/>
    <mergeCell ref="B38:H38"/>
    <mergeCell ref="K38:L38"/>
    <mergeCell ref="B39:H39"/>
    <mergeCell ref="K39:L39"/>
    <mergeCell ref="B34:H34"/>
    <mergeCell ref="K34:L34"/>
    <mergeCell ref="B35:H35"/>
    <mergeCell ref="K35:L35"/>
    <mergeCell ref="B36:H36"/>
    <mergeCell ref="K36:L36"/>
    <mergeCell ref="B31:H31"/>
    <mergeCell ref="K31:L31"/>
    <mergeCell ref="B32:H32"/>
    <mergeCell ref="K32:L32"/>
    <mergeCell ref="B33:H33"/>
    <mergeCell ref="K33:L33"/>
    <mergeCell ref="B28:H28"/>
    <mergeCell ref="K28:L28"/>
    <mergeCell ref="B29:H29"/>
    <mergeCell ref="K29:L29"/>
    <mergeCell ref="B30:H30"/>
    <mergeCell ref="K30:L30"/>
    <mergeCell ref="B25:H25"/>
    <mergeCell ref="K25:L25"/>
    <mergeCell ref="B26:H26"/>
    <mergeCell ref="K26:L26"/>
    <mergeCell ref="B27:H27"/>
    <mergeCell ref="K27:L27"/>
    <mergeCell ref="B22:H22"/>
    <mergeCell ref="K22:L22"/>
    <mergeCell ref="B23:H23"/>
    <mergeCell ref="K23:L23"/>
    <mergeCell ref="B24:H24"/>
    <mergeCell ref="K24:L24"/>
    <mergeCell ref="A2:L2"/>
    <mergeCell ref="A3:L3"/>
    <mergeCell ref="A7:B7"/>
    <mergeCell ref="A20:B20"/>
    <mergeCell ref="B21:H21"/>
    <mergeCell ref="K21:L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2014-04-11T01:22:01Z</dcterms:modified>
</cp:coreProperties>
</file>