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6" i="1"/>
  <c r="J74"/>
  <c r="B63"/>
  <c r="B53"/>
  <c r="D52"/>
  <c r="K47"/>
  <c r="K46"/>
  <c r="K45"/>
  <c r="K42"/>
  <c r="K41"/>
  <c r="K40"/>
  <c r="K35"/>
  <c r="K32"/>
  <c r="K31"/>
  <c r="K48" s="1"/>
  <c r="G20"/>
  <c r="A21" s="1"/>
  <c r="G18"/>
  <c r="G17"/>
  <c r="G16"/>
  <c r="G15"/>
  <c r="J14" s="1"/>
  <c r="I7"/>
  <c r="G7"/>
  <c r="B6"/>
  <c r="K49" l="1"/>
  <c r="K50" s="1"/>
  <c r="G52" s="1"/>
  <c r="I75" s="1"/>
  <c r="C76" s="1"/>
  <c r="G76" s="1"/>
</calcChain>
</file>

<file path=xl/sharedStrings.xml><?xml version="1.0" encoding="utf-8"?>
<sst xmlns="http://schemas.openxmlformats.org/spreadsheetml/2006/main" count="175" uniqueCount="131">
  <si>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</si>
  <si>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</si>
  <si>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</si>
  <si>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99/6</t>
  </si>
  <si>
    <t xml:space="preserve">   по ул. Ал. Невского за </t>
  </si>
  <si>
    <t>год.</t>
  </si>
  <si>
    <t xml:space="preserve">1.   В </t>
  </si>
  <si>
    <t>г.   по дому</t>
  </si>
  <si>
    <t>99/6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</si>
  <si>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</si>
  <si>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</si>
  <si>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рублей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</si>
  <si>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</si>
  <si>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</si>
  <si>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</si>
  <si>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</si>
  <si>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кв.1</t>
  </si>
  <si>
    <t>руб.</t>
  </si>
  <si>
    <t xml:space="preserve">кв. 9 -        </t>
  </si>
  <si>
    <t xml:space="preserve">кв. 28 -             </t>
  </si>
  <si>
    <t>оф.2</t>
  </si>
  <si>
    <t xml:space="preserve">кв. 11 -        </t>
  </si>
  <si>
    <t xml:space="preserve">кв. 39 -             </t>
  </si>
  <si>
    <t>оф.3</t>
  </si>
  <si>
    <t xml:space="preserve">кв. 22 -    </t>
  </si>
  <si>
    <t xml:space="preserve">кв. 45 -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</si>
  <si>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</si>
  <si>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</si>
  <si>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</si>
  <si>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</si>
  <si>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</si>
  <si>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</si>
  <si>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</si>
  <si>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</si>
  <si>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</si>
  <si>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</si>
  <si>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</si>
  <si>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</si>
  <si>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</si>
  <si>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</si>
  <si>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</si>
  <si>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</si>
  <si>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</si>
  <si>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Возврат средств за почтовые ящики.</t>
  </si>
  <si>
    <t>Вывоз снега с придомовой территории в январе (16,76%).</t>
  </si>
  <si>
    <t>м/час</t>
  </si>
  <si>
    <t>Установка снегозадерживающей сетки на крыше дома (25%).</t>
  </si>
  <si>
    <t>м</t>
  </si>
  <si>
    <t>Чистка кровли от снега (16,76%).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</si>
  <si>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</si>
  <si>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 марте(16,76%).</t>
  </si>
  <si>
    <t>Благоустройство территории ( чернозем)16,76%.</t>
  </si>
  <si>
    <t>т.</t>
  </si>
  <si>
    <t>Благоустройство территории (песок)16,76%.</t>
  </si>
  <si>
    <t xml:space="preserve">Монтаж дренажа на ГВС и ХВС в цокольном этаже. </t>
  </si>
  <si>
    <t>шт.</t>
  </si>
  <si>
    <t>Выполнение электромонтажных работ по предписанию.</t>
  </si>
  <si>
    <t>Ремонт кабеля 6КВ</t>
  </si>
  <si>
    <t xml:space="preserve"> - </t>
  </si>
  <si>
    <t>Ежегодное  тех. освидетельствование лифта.</t>
  </si>
  <si>
    <t>Монтаж трубопроводов в комнату уборщицы.</t>
  </si>
  <si>
    <t>Демонтаж и установка парковочных столбиков.</t>
  </si>
  <si>
    <t>Замена светильника в подъезде (3 этаж).</t>
  </si>
  <si>
    <t>Ремонт уличного освещения (замена ламп).</t>
  </si>
  <si>
    <t>Госповерка теплосчетчика.</t>
  </si>
  <si>
    <t>Изготовление и монтаж решеток на окна ИТП (цокольный этаж).</t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</si>
  <si>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</si>
  <si>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</si>
  <si>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Напольное покрытие в тамбуре и ковролиновая дорожка на 1-ом этаже.</t>
  </si>
  <si>
    <t>Табличка на трансформаторной подстанции "Падение снега".</t>
  </si>
  <si>
    <t>Бирки для маркировки элементов ИТП.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</si>
  <si>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</si>
  <si>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</si>
  <si>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</si>
  <si>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</si>
  <si>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</si>
  <si>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</si>
  <si>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</si>
  <si>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</si>
  <si>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</si>
  <si>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</si>
  <si>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</si>
  <si>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</si>
  <si>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</si>
  <si>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</si>
  <si>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</si>
  <si>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</si>
  <si>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</si>
  <si>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</si>
  <si>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</si>
  <si>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</si>
  <si>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</si>
  <si>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</si>
  <si>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</si>
  <si>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</si>
  <si>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</si>
  <si>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</si>
  <si>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</si>
  <si>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</si>
  <si>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</si>
  <si>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</si>
  <si>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</si>
  <si>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</si>
  <si>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</si>
  <si>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</si>
  <si>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</si>
  <si>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</si>
  <si>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</si>
  <si>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</si>
  <si>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6.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</si>
  <si>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</si>
  <si>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</si>
  <si>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</si>
  <si>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</si>
  <si>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</si>
  <si>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</si>
  <si>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</si>
  <si>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</si>
  <si>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</si>
  <si>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</si>
  <si>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</si>
  <si>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</si>
  <si>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</si>
  <si>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 с   учетом перерасхода (+) или    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</si>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</sst>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6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4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0" fillId="0" borderId="17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8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4" fontId="0" fillId="0" borderId="17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18" xfId="0" applyFill="1" applyBorder="1" applyAlignment="1">
      <alignment horizontal="left"/>
    </xf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4" fontId="0" fillId="0" borderId="17" xfId="0" applyNumberFormat="1" applyBorder="1" applyAlignment="1">
      <alignment horizontal="right"/>
    </xf>
    <xf numFmtId="4" fontId="0" fillId="0" borderId="18" xfId="0" applyNumberFormat="1" applyBorder="1" applyAlignment="1">
      <alignment horizontal="right"/>
    </xf>
    <xf numFmtId="0" fontId="0" fillId="0" borderId="13" xfId="0" applyNumberFormat="1" applyBorder="1" applyAlignment="1">
      <alignment horizontal="center"/>
    </xf>
    <xf numFmtId="4" fontId="0" fillId="0" borderId="17" xfId="0" applyNumberFormat="1" applyBorder="1" applyAlignment="1"/>
    <xf numFmtId="4" fontId="0" fillId="0" borderId="18" xfId="0" applyNumberFormat="1" applyBorder="1" applyAlignment="1"/>
    <xf numFmtId="0" fontId="8" fillId="0" borderId="13" xfId="0" applyFont="1" applyBorder="1" applyAlignment="1">
      <alignment horizontal="center"/>
    </xf>
    <xf numFmtId="0" fontId="8" fillId="0" borderId="1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4" fontId="8" fillId="0" borderId="17" xfId="0" applyNumberFormat="1" applyFont="1" applyBorder="1" applyAlignment="1">
      <alignment horizontal="right"/>
    </xf>
    <xf numFmtId="4" fontId="8" fillId="0" borderId="18" xfId="0" applyNumberFormat="1" applyFont="1" applyBorder="1" applyAlignment="1">
      <alignment horizontal="right"/>
    </xf>
    <xf numFmtId="4" fontId="0" fillId="0" borderId="13" xfId="0" applyNumberFormat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9" xfId="0" applyBorder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4" fontId="10" fillId="0" borderId="20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J80" sqref="J80:K80"/>
    </sheetView>
  </sheetViews>
  <sheetFormatPr defaultRowHeight="15"/>
  <cols>
    <col min="1" max="1" width="5.28515625" customWidth="1"/>
    <col min="2" max="2" width="9.140625" customWidth="1"/>
    <col min="3" max="3" width="11.140625" customWidth="1"/>
    <col min="4" max="4" width="7" customWidth="1"/>
    <col min="5" max="5" width="7.85546875" customWidth="1"/>
    <col min="6" max="6" width="9.28515625" customWidth="1"/>
    <col min="7" max="7" width="12" customWidth="1"/>
    <col min="8" max="8" width="14.5703125" customWidth="1"/>
    <col min="9" max="9" width="9.85546875" customWidth="1"/>
    <col min="10" max="10" width="10" customWidth="1"/>
    <col min="11" max="11" width="9.140625" customWidth="1"/>
    <col min="12" max="12" width="4.85546875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6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t="s">
        <v>7</v>
      </c>
      <c r="D6" s="10" t="s">
        <v>8</v>
      </c>
      <c r="E6" s="11">
        <v>2939.6</v>
      </c>
      <c r="F6" t="s">
        <v>9</v>
      </c>
    </row>
    <row r="7" spans="1:12">
      <c r="A7" s="12">
        <v>1667232.19</v>
      </c>
      <c r="B7" s="12"/>
      <c r="C7" s="13" t="s">
        <v>10</v>
      </c>
      <c r="G7" s="14">
        <f>(A7-J8)</f>
        <v>1456486.7999999998</v>
      </c>
      <c r="H7" s="9" t="s">
        <v>11</v>
      </c>
      <c r="I7" s="15">
        <f>(G7/A7)*100</f>
        <v>87.359565676332096</v>
      </c>
      <c r="J7" t="s">
        <v>12</v>
      </c>
    </row>
    <row r="8" spans="1:12">
      <c r="A8" t="s">
        <v>13</v>
      </c>
      <c r="J8" s="14">
        <v>210745.39</v>
      </c>
      <c r="K8" t="s">
        <v>14</v>
      </c>
    </row>
    <row r="9" spans="1:12">
      <c r="A9" t="s">
        <v>15</v>
      </c>
    </row>
    <row r="10" spans="1:12">
      <c r="A10" s="16" t="s">
        <v>16</v>
      </c>
      <c r="B10" s="11">
        <v>26343.03</v>
      </c>
      <c r="C10" t="s">
        <v>17</v>
      </c>
      <c r="E10" s="16" t="s">
        <v>18</v>
      </c>
      <c r="F10" s="11">
        <v>14630.92</v>
      </c>
      <c r="G10" t="s">
        <v>17</v>
      </c>
      <c r="I10" s="16" t="s">
        <v>19</v>
      </c>
      <c r="J10" s="11">
        <v>14712.67</v>
      </c>
      <c r="K10" t="s">
        <v>17</v>
      </c>
    </row>
    <row r="11" spans="1:12">
      <c r="A11" s="16" t="s">
        <v>20</v>
      </c>
      <c r="B11" s="11">
        <v>7203.6</v>
      </c>
      <c r="C11" t="s">
        <v>17</v>
      </c>
      <c r="E11" s="16" t="s">
        <v>21</v>
      </c>
      <c r="F11" s="11">
        <v>5617.11</v>
      </c>
      <c r="G11" t="s">
        <v>17</v>
      </c>
      <c r="I11" s="16" t="s">
        <v>22</v>
      </c>
      <c r="J11" s="11">
        <v>8630.93</v>
      </c>
      <c r="K11" t="s">
        <v>17</v>
      </c>
    </row>
    <row r="12" spans="1:12">
      <c r="A12" s="16" t="s">
        <v>23</v>
      </c>
      <c r="B12" s="11">
        <v>47361.94</v>
      </c>
      <c r="C12" t="s">
        <v>17</v>
      </c>
      <c r="E12" s="16" t="s">
        <v>24</v>
      </c>
      <c r="F12" s="11">
        <v>7622.24</v>
      </c>
      <c r="G12" t="s">
        <v>17</v>
      </c>
      <c r="I12" s="16" t="s">
        <v>25</v>
      </c>
      <c r="J12" s="11">
        <v>6449.75</v>
      </c>
      <c r="K12" t="s">
        <v>17</v>
      </c>
    </row>
    <row r="13" spans="1:12">
      <c r="B13" s="17"/>
    </row>
    <row r="14" spans="1:12" ht="15.75">
      <c r="A14" t="s">
        <v>26</v>
      </c>
      <c r="J14" s="18">
        <f>G15+G16+G17+G18</f>
        <v>210745.38999999998</v>
      </c>
      <c r="K14" s="19"/>
    </row>
    <row r="15" spans="1:12">
      <c r="A15" s="20" t="s">
        <v>27</v>
      </c>
      <c r="B15" t="s">
        <v>28</v>
      </c>
      <c r="G15" s="14">
        <f>(J8*43.5/100)</f>
        <v>91674.244649999993</v>
      </c>
      <c r="H15" t="s">
        <v>17</v>
      </c>
    </row>
    <row r="16" spans="1:12">
      <c r="A16" s="20" t="s">
        <v>27</v>
      </c>
      <c r="B16" t="s">
        <v>29</v>
      </c>
      <c r="G16" s="14">
        <f>(J8*36.6/100)</f>
        <v>77132.812740000008</v>
      </c>
      <c r="H16" t="s">
        <v>17</v>
      </c>
    </row>
    <row r="17" spans="1:12">
      <c r="A17" s="20" t="s">
        <v>27</v>
      </c>
      <c r="B17" t="s">
        <v>30</v>
      </c>
      <c r="G17" s="14">
        <f>(J8*12.5/100)</f>
        <v>26343.173750000002</v>
      </c>
      <c r="H17" t="s">
        <v>17</v>
      </c>
      <c r="K17" s="13"/>
      <c r="L17" s="21"/>
    </row>
    <row r="18" spans="1:12">
      <c r="A18" s="20" t="s">
        <v>27</v>
      </c>
      <c r="B18" t="s">
        <v>31</v>
      </c>
      <c r="G18" s="14">
        <f>(J8*7.4/100)</f>
        <v>15595.158860000001</v>
      </c>
      <c r="H18" t="s">
        <v>17</v>
      </c>
    </row>
    <row r="19" spans="1:12">
      <c r="G19" s="22"/>
    </row>
    <row r="20" spans="1:12">
      <c r="A20" s="23" t="s">
        <v>32</v>
      </c>
      <c r="G20" s="14">
        <f>E6*4.74*9/1.03</f>
        <v>121750.81165048543</v>
      </c>
      <c r="H20" t="s">
        <v>33</v>
      </c>
    </row>
    <row r="21" spans="1:12" ht="15.75" thickBot="1">
      <c r="A21" s="12">
        <f>(G20*I7/100)</f>
        <v>106360.9802652732</v>
      </c>
      <c r="B21" s="12"/>
      <c r="C21" t="s">
        <v>34</v>
      </c>
    </row>
    <row r="22" spans="1:12">
      <c r="A22" s="24" t="s">
        <v>2</v>
      </c>
      <c r="B22" s="25" t="s">
        <v>35</v>
      </c>
      <c r="C22" s="26"/>
      <c r="D22" s="26"/>
      <c r="E22" s="26"/>
      <c r="F22" s="26"/>
      <c r="G22" s="26"/>
      <c r="H22" s="27"/>
      <c r="I22" s="24" t="s">
        <v>36</v>
      </c>
      <c r="J22" s="28" t="s">
        <v>37</v>
      </c>
      <c r="K22" s="25" t="s">
        <v>38</v>
      </c>
      <c r="L22" s="27"/>
    </row>
    <row r="23" spans="1:12" ht="15.75" thickBot="1">
      <c r="A23" s="29" t="s">
        <v>39</v>
      </c>
      <c r="B23" s="30"/>
      <c r="C23" s="31"/>
      <c r="D23" s="31"/>
      <c r="E23" s="31"/>
      <c r="F23" s="31"/>
      <c r="G23" s="31"/>
      <c r="H23" s="32"/>
      <c r="I23" s="29" t="s">
        <v>40</v>
      </c>
      <c r="J23" s="33"/>
      <c r="K23" s="34" t="s">
        <v>41</v>
      </c>
      <c r="L23" s="35"/>
    </row>
    <row r="24" spans="1:12">
      <c r="A24" s="36"/>
      <c r="B24" s="37" t="s">
        <v>42</v>
      </c>
      <c r="C24" s="38"/>
      <c r="D24" s="38"/>
      <c r="E24" s="38"/>
      <c r="F24" s="38"/>
      <c r="G24" s="38"/>
      <c r="H24" s="39"/>
      <c r="I24" s="40"/>
      <c r="J24" s="40"/>
      <c r="K24" s="41">
        <v>-39772.04</v>
      </c>
      <c r="L24" s="42"/>
    </row>
    <row r="25" spans="1:12">
      <c r="A25" s="43"/>
      <c r="B25" s="44" t="s">
        <v>43</v>
      </c>
      <c r="C25" s="45"/>
      <c r="D25" s="45"/>
      <c r="E25" s="45"/>
      <c r="F25" s="45"/>
      <c r="G25" s="45"/>
      <c r="H25" s="46"/>
      <c r="I25" s="47"/>
      <c r="J25" s="48"/>
      <c r="K25" s="49">
        <v>-6410</v>
      </c>
      <c r="L25" s="50"/>
    </row>
    <row r="26" spans="1:12">
      <c r="A26" s="48">
        <v>1</v>
      </c>
      <c r="B26" s="51" t="s">
        <v>44</v>
      </c>
      <c r="C26" s="52"/>
      <c r="D26" s="52"/>
      <c r="E26" s="52"/>
      <c r="F26" s="52"/>
      <c r="G26" s="52"/>
      <c r="H26" s="53"/>
      <c r="I26" s="54" t="s">
        <v>45</v>
      </c>
      <c r="J26" s="48">
        <v>8</v>
      </c>
      <c r="K26" s="55">
        <v>4200</v>
      </c>
      <c r="L26" s="56"/>
    </row>
    <row r="27" spans="1:12">
      <c r="A27" s="48">
        <v>2</v>
      </c>
      <c r="B27" s="51" t="s">
        <v>44</v>
      </c>
      <c r="C27" s="52"/>
      <c r="D27" s="52"/>
      <c r="E27" s="52"/>
      <c r="F27" s="52"/>
      <c r="G27" s="52"/>
      <c r="H27" s="53"/>
      <c r="I27" s="54" t="s">
        <v>45</v>
      </c>
      <c r="J27" s="48">
        <v>19</v>
      </c>
      <c r="K27" s="55">
        <v>7560</v>
      </c>
      <c r="L27" s="56"/>
    </row>
    <row r="28" spans="1:12">
      <c r="A28" s="48">
        <v>3</v>
      </c>
      <c r="B28" s="51" t="s">
        <v>46</v>
      </c>
      <c r="C28" s="57"/>
      <c r="D28" s="57"/>
      <c r="E28" s="57"/>
      <c r="F28" s="57"/>
      <c r="G28" s="57"/>
      <c r="H28" s="58"/>
      <c r="I28" s="48" t="s">
        <v>47</v>
      </c>
      <c r="J28" s="48">
        <v>39</v>
      </c>
      <c r="K28" s="59">
        <v>3857</v>
      </c>
      <c r="L28" s="60"/>
    </row>
    <row r="29" spans="1:12" ht="17.25">
      <c r="A29" s="48">
        <v>4</v>
      </c>
      <c r="B29" s="51" t="s">
        <v>48</v>
      </c>
      <c r="C29" s="61"/>
      <c r="D29" s="61"/>
      <c r="E29" s="61"/>
      <c r="F29" s="61"/>
      <c r="G29" s="61"/>
      <c r="H29" s="58"/>
      <c r="I29" s="48" t="s">
        <v>49</v>
      </c>
      <c r="J29" s="48">
        <v>370.18</v>
      </c>
      <c r="K29" s="59">
        <v>8064</v>
      </c>
      <c r="L29" s="60"/>
    </row>
    <row r="30" spans="1:12">
      <c r="A30" s="48">
        <v>5</v>
      </c>
      <c r="B30" s="51" t="s">
        <v>50</v>
      </c>
      <c r="C30" s="52"/>
      <c r="D30" s="52"/>
      <c r="E30" s="52"/>
      <c r="F30" s="52"/>
      <c r="G30" s="52"/>
      <c r="H30" s="53"/>
      <c r="I30" s="54" t="s">
        <v>45</v>
      </c>
      <c r="J30" s="48">
        <v>14</v>
      </c>
      <c r="K30" s="59">
        <v>7106.4</v>
      </c>
      <c r="L30" s="60"/>
    </row>
    <row r="31" spans="1:12">
      <c r="A31" s="48">
        <v>6</v>
      </c>
      <c r="B31" s="51" t="s">
        <v>51</v>
      </c>
      <c r="C31" s="61"/>
      <c r="D31" s="61"/>
      <c r="E31" s="61"/>
      <c r="F31" s="61"/>
      <c r="G31" s="61"/>
      <c r="H31" s="58"/>
      <c r="I31" s="48" t="s">
        <v>52</v>
      </c>
      <c r="J31" s="48">
        <v>4</v>
      </c>
      <c r="K31" s="62">
        <f>2400*0.1676</f>
        <v>402.24</v>
      </c>
      <c r="L31" s="63"/>
    </row>
    <row r="32" spans="1:12">
      <c r="A32" s="48">
        <v>7</v>
      </c>
      <c r="B32" s="51" t="s">
        <v>53</v>
      </c>
      <c r="C32" s="61"/>
      <c r="D32" s="61"/>
      <c r="E32" s="61"/>
      <c r="F32" s="61"/>
      <c r="G32" s="61"/>
      <c r="H32" s="58"/>
      <c r="I32" s="48" t="s">
        <v>52</v>
      </c>
      <c r="J32" s="48">
        <v>2</v>
      </c>
      <c r="K32" s="62">
        <f>3000*0.1676</f>
        <v>502.8</v>
      </c>
      <c r="L32" s="63"/>
    </row>
    <row r="33" spans="1:12">
      <c r="A33" s="48">
        <v>8</v>
      </c>
      <c r="B33" s="51" t="s">
        <v>54</v>
      </c>
      <c r="C33" s="57"/>
      <c r="D33" s="57"/>
      <c r="E33" s="57"/>
      <c r="F33" s="57"/>
      <c r="G33" s="57"/>
      <c r="H33" s="58"/>
      <c r="I33" s="48" t="s">
        <v>55</v>
      </c>
      <c r="J33" s="48">
        <v>1</v>
      </c>
      <c r="K33" s="62">
        <v>9230</v>
      </c>
      <c r="L33" s="63"/>
    </row>
    <row r="34" spans="1:12">
      <c r="A34" s="48">
        <v>9</v>
      </c>
      <c r="B34" s="51" t="s">
        <v>56</v>
      </c>
      <c r="C34" s="57"/>
      <c r="D34" s="57"/>
      <c r="E34" s="57"/>
      <c r="F34" s="57"/>
      <c r="G34" s="57"/>
      <c r="H34" s="58"/>
      <c r="I34" s="48" t="s">
        <v>55</v>
      </c>
      <c r="J34" s="48">
        <v>19</v>
      </c>
      <c r="K34" s="62">
        <v>3510</v>
      </c>
      <c r="L34" s="63"/>
    </row>
    <row r="35" spans="1:12">
      <c r="A35" s="48">
        <v>10</v>
      </c>
      <c r="B35" s="51" t="s">
        <v>57</v>
      </c>
      <c r="C35" s="57"/>
      <c r="D35" s="57"/>
      <c r="E35" s="57"/>
      <c r="F35" s="57"/>
      <c r="G35" s="57"/>
      <c r="H35" s="58"/>
      <c r="I35" s="48" t="s">
        <v>58</v>
      </c>
      <c r="J35" s="48" t="s">
        <v>58</v>
      </c>
      <c r="K35" s="59">
        <f>10169.48*0.1676</f>
        <v>1704.4048479999999</v>
      </c>
      <c r="L35" s="60"/>
    </row>
    <row r="36" spans="1:12">
      <c r="A36" s="48">
        <v>11</v>
      </c>
      <c r="B36" s="51" t="s">
        <v>59</v>
      </c>
      <c r="C36" s="61"/>
      <c r="D36" s="61"/>
      <c r="E36" s="61"/>
      <c r="F36" s="61"/>
      <c r="G36" s="61"/>
      <c r="H36" s="58"/>
      <c r="I36" s="48" t="s">
        <v>55</v>
      </c>
      <c r="J36" s="48">
        <v>1</v>
      </c>
      <c r="K36" s="59">
        <v>6500</v>
      </c>
      <c r="L36" s="60"/>
    </row>
    <row r="37" spans="1:12">
      <c r="A37" s="48">
        <v>12</v>
      </c>
      <c r="B37" s="51" t="s">
        <v>60</v>
      </c>
      <c r="C37" s="61"/>
      <c r="D37" s="61"/>
      <c r="E37" s="61"/>
      <c r="F37" s="61"/>
      <c r="G37" s="61"/>
      <c r="H37" s="58"/>
      <c r="I37" s="48" t="s">
        <v>55</v>
      </c>
      <c r="J37" s="64">
        <v>1</v>
      </c>
      <c r="K37" s="62">
        <v>25000</v>
      </c>
      <c r="L37" s="63"/>
    </row>
    <row r="38" spans="1:12">
      <c r="A38" s="48">
        <v>13</v>
      </c>
      <c r="B38" s="51" t="s">
        <v>61</v>
      </c>
      <c r="C38" s="61"/>
      <c r="D38" s="61"/>
      <c r="E38" s="61"/>
      <c r="F38" s="61"/>
      <c r="G38" s="61"/>
      <c r="H38" s="58"/>
      <c r="I38" s="48" t="s">
        <v>55</v>
      </c>
      <c r="J38" s="64">
        <v>4</v>
      </c>
      <c r="K38" s="65">
        <v>6065.6</v>
      </c>
      <c r="L38" s="66"/>
    </row>
    <row r="39" spans="1:12">
      <c r="A39" s="48">
        <v>14</v>
      </c>
      <c r="B39" s="51" t="s">
        <v>62</v>
      </c>
      <c r="C39" s="61"/>
      <c r="D39" s="61"/>
      <c r="E39" s="61"/>
      <c r="F39" s="61"/>
      <c r="G39" s="61"/>
      <c r="H39" s="58"/>
      <c r="I39" s="48" t="s">
        <v>55</v>
      </c>
      <c r="J39" s="64">
        <v>1</v>
      </c>
      <c r="K39" s="62">
        <v>294</v>
      </c>
      <c r="L39" s="63"/>
    </row>
    <row r="40" spans="1:12">
      <c r="A40" s="48">
        <v>15</v>
      </c>
      <c r="B40" s="51" t="s">
        <v>63</v>
      </c>
      <c r="C40" s="61"/>
      <c r="D40" s="61"/>
      <c r="E40" s="61"/>
      <c r="F40" s="61"/>
      <c r="G40" s="61"/>
      <c r="H40" s="58"/>
      <c r="I40" s="48" t="s">
        <v>55</v>
      </c>
      <c r="J40" s="64">
        <v>5</v>
      </c>
      <c r="K40" s="62">
        <f>960/6</f>
        <v>160</v>
      </c>
      <c r="L40" s="63"/>
    </row>
    <row r="41" spans="1:12">
      <c r="A41" s="67">
        <v>16</v>
      </c>
      <c r="B41" s="68" t="s">
        <v>64</v>
      </c>
      <c r="C41" s="69"/>
      <c r="D41" s="69"/>
      <c r="E41" s="69"/>
      <c r="F41" s="69"/>
      <c r="G41" s="69"/>
      <c r="H41" s="70"/>
      <c r="I41" s="67" t="s">
        <v>55</v>
      </c>
      <c r="J41" s="67">
        <v>1</v>
      </c>
      <c r="K41" s="71">
        <f>8775+3300+400</f>
        <v>12475</v>
      </c>
      <c r="L41" s="72"/>
    </row>
    <row r="42" spans="1:12">
      <c r="A42" s="48">
        <v>17</v>
      </c>
      <c r="B42" s="51" t="s">
        <v>65</v>
      </c>
      <c r="C42" s="61"/>
      <c r="D42" s="61"/>
      <c r="E42" s="61"/>
      <c r="F42" s="61"/>
      <c r="G42" s="61"/>
      <c r="H42" s="58"/>
      <c r="I42" s="48" t="s">
        <v>55</v>
      </c>
      <c r="J42" s="64">
        <v>2</v>
      </c>
      <c r="K42" s="62">
        <f>1000+3285</f>
        <v>4285</v>
      </c>
      <c r="L42" s="63"/>
    </row>
    <row r="43" spans="1:12">
      <c r="A43" s="48">
        <v>18</v>
      </c>
      <c r="B43" s="51" t="s">
        <v>66</v>
      </c>
      <c r="C43" s="61"/>
      <c r="D43" s="61"/>
      <c r="E43" s="61"/>
      <c r="F43" s="61"/>
      <c r="G43" s="61"/>
      <c r="H43" s="58"/>
      <c r="I43" s="48" t="s">
        <v>67</v>
      </c>
      <c r="J43" s="73">
        <v>255</v>
      </c>
      <c r="K43" s="62">
        <v>1000</v>
      </c>
      <c r="L43" s="63"/>
    </row>
    <row r="44" spans="1:12">
      <c r="A44" s="48">
        <v>19</v>
      </c>
      <c r="B44" s="51" t="s">
        <v>68</v>
      </c>
      <c r="C44" s="61"/>
      <c r="D44" s="61"/>
      <c r="E44" s="61"/>
      <c r="F44" s="61"/>
      <c r="G44" s="61"/>
      <c r="H44" s="58"/>
      <c r="I44" s="48" t="s">
        <v>55</v>
      </c>
      <c r="J44" s="64">
        <v>2</v>
      </c>
      <c r="K44" s="62">
        <v>1421</v>
      </c>
      <c r="L44" s="63"/>
    </row>
    <row r="45" spans="1:12">
      <c r="A45" s="48">
        <v>20</v>
      </c>
      <c r="B45" s="51" t="s">
        <v>69</v>
      </c>
      <c r="C45" s="61"/>
      <c r="D45" s="61"/>
      <c r="E45" s="61"/>
      <c r="F45" s="61"/>
      <c r="G45" s="61"/>
      <c r="H45" s="58"/>
      <c r="I45" s="48" t="s">
        <v>55</v>
      </c>
      <c r="J45" s="48">
        <v>1</v>
      </c>
      <c r="K45" s="62">
        <f>2540*0.1676</f>
        <v>425.70400000000001</v>
      </c>
      <c r="L45" s="63"/>
    </row>
    <row r="46" spans="1:12">
      <c r="A46" s="48">
        <v>21</v>
      </c>
      <c r="B46" s="74" t="s">
        <v>70</v>
      </c>
      <c r="C46" s="75"/>
      <c r="D46" s="75"/>
      <c r="E46" s="75"/>
      <c r="F46" s="75"/>
      <c r="G46" s="75"/>
      <c r="H46" s="76"/>
      <c r="I46" s="48" t="s">
        <v>55</v>
      </c>
      <c r="J46" s="47">
        <v>25</v>
      </c>
      <c r="K46" s="62">
        <f>6432/32</f>
        <v>201</v>
      </c>
      <c r="L46" s="63"/>
    </row>
    <row r="47" spans="1:12">
      <c r="A47" s="48">
        <v>22</v>
      </c>
      <c r="B47" s="51" t="s">
        <v>71</v>
      </c>
      <c r="C47" s="61"/>
      <c r="D47" s="61"/>
      <c r="E47" s="61"/>
      <c r="F47" s="61"/>
      <c r="G47" s="61"/>
      <c r="H47" s="58"/>
      <c r="I47" s="48" t="s">
        <v>55</v>
      </c>
      <c r="J47" s="48">
        <v>1</v>
      </c>
      <c r="K47" s="62">
        <f>7606/6</f>
        <v>1267.6666666666667</v>
      </c>
      <c r="L47" s="63"/>
    </row>
    <row r="48" spans="1:12">
      <c r="A48" s="48"/>
      <c r="B48" s="77" t="s">
        <v>72</v>
      </c>
      <c r="C48" s="78"/>
      <c r="D48" s="78"/>
      <c r="E48" s="78"/>
      <c r="F48" s="78"/>
      <c r="G48" s="78"/>
      <c r="H48" s="79"/>
      <c r="I48" s="48"/>
      <c r="J48" s="48"/>
      <c r="K48" s="62">
        <f>SUM(K25:L47)</f>
        <v>98821.815514666683</v>
      </c>
      <c r="L48" s="63"/>
    </row>
    <row r="49" spans="1:12" ht="15.75" thickBot="1">
      <c r="A49" s="48"/>
      <c r="B49" s="77" t="s">
        <v>73</v>
      </c>
      <c r="C49" s="78"/>
      <c r="D49" s="78"/>
      <c r="E49" s="78"/>
      <c r="F49" s="78"/>
      <c r="G49" s="78"/>
      <c r="H49" s="79"/>
      <c r="I49" s="48"/>
      <c r="J49" s="48"/>
      <c r="K49" s="80">
        <f>K48*0.14</f>
        <v>13835.054172053337</v>
      </c>
      <c r="L49" s="81"/>
    </row>
    <row r="50" spans="1:12" ht="16.5" thickBot="1">
      <c r="A50" s="82"/>
      <c r="B50" s="83" t="s">
        <v>74</v>
      </c>
      <c r="C50" s="84"/>
      <c r="D50" s="84"/>
      <c r="E50" s="84"/>
      <c r="F50" s="84"/>
      <c r="G50" s="84"/>
      <c r="H50" s="85"/>
      <c r="I50" s="82"/>
      <c r="J50" s="82"/>
      <c r="K50" s="86">
        <f>K48+K49+K24</f>
        <v>72884.829686720012</v>
      </c>
      <c r="L50" s="87"/>
    </row>
    <row r="51" spans="1:12">
      <c r="A51" t="s">
        <v>75</v>
      </c>
    </row>
    <row r="52" spans="1:12">
      <c r="A52" t="s">
        <v>76</v>
      </c>
      <c r="D52" s="9">
        <f>I4</f>
        <v>2013</v>
      </c>
      <c r="E52" t="s">
        <v>77</v>
      </c>
      <c r="G52" s="88">
        <f>K50-G20</f>
        <v>-48865.981963765415</v>
      </c>
      <c r="H52" t="s">
        <v>78</v>
      </c>
    </row>
    <row r="53" spans="1:12" ht="15.75" thickBot="1">
      <c r="A53" t="s">
        <v>79</v>
      </c>
      <c r="B53" s="9">
        <f>I4</f>
        <v>2013</v>
      </c>
      <c r="C53" t="s">
        <v>80</v>
      </c>
    </row>
    <row r="54" spans="1:12">
      <c r="A54" s="89" t="s">
        <v>2</v>
      </c>
      <c r="B54" s="90" t="s">
        <v>81</v>
      </c>
      <c r="C54" s="91"/>
      <c r="D54" s="91"/>
      <c r="E54" s="91"/>
      <c r="F54" s="90" t="s">
        <v>82</v>
      </c>
      <c r="G54" s="91"/>
      <c r="H54" s="92"/>
      <c r="I54" s="90" t="s">
        <v>83</v>
      </c>
      <c r="J54" s="91"/>
      <c r="K54" s="91"/>
      <c r="L54" s="92"/>
    </row>
    <row r="55" spans="1:12" ht="15.75" thickBot="1">
      <c r="A55" s="93"/>
      <c r="B55" s="94"/>
      <c r="C55" s="95"/>
      <c r="D55" s="95"/>
      <c r="E55" s="95"/>
      <c r="F55" s="94"/>
      <c r="G55" s="95"/>
      <c r="H55" s="96"/>
      <c r="I55" s="94" t="s">
        <v>84</v>
      </c>
      <c r="J55" s="95"/>
      <c r="K55" s="95"/>
      <c r="L55" s="96"/>
    </row>
    <row r="56" spans="1:12">
      <c r="A56" s="97" t="s">
        <v>85</v>
      </c>
      <c r="B56" s="98" t="s">
        <v>86</v>
      </c>
      <c r="C56" s="99"/>
      <c r="D56" s="99"/>
      <c r="E56" s="100"/>
      <c r="F56" s="101" t="s">
        <v>87</v>
      </c>
      <c r="G56" s="102"/>
      <c r="H56" s="103"/>
      <c r="I56" s="101" t="s">
        <v>88</v>
      </c>
      <c r="J56" s="102"/>
      <c r="K56" s="102"/>
      <c r="L56" s="103"/>
    </row>
    <row r="57" spans="1:12">
      <c r="A57" s="48" t="s">
        <v>89</v>
      </c>
      <c r="B57" s="77" t="s">
        <v>90</v>
      </c>
      <c r="C57" s="78"/>
      <c r="D57" s="78"/>
      <c r="E57" s="79"/>
      <c r="F57" s="104" t="s">
        <v>91</v>
      </c>
      <c r="G57" s="105"/>
      <c r="H57" s="106"/>
      <c r="I57" s="104" t="s">
        <v>92</v>
      </c>
      <c r="J57" s="105"/>
      <c r="K57" s="105"/>
      <c r="L57" s="106"/>
    </row>
    <row r="58" spans="1:12">
      <c r="A58" s="48" t="s">
        <v>93</v>
      </c>
      <c r="B58" s="77" t="s">
        <v>94</v>
      </c>
      <c r="C58" s="78"/>
      <c r="D58" s="78"/>
      <c r="E58" s="79"/>
      <c r="F58" s="104" t="s">
        <v>95</v>
      </c>
      <c r="G58" s="105"/>
      <c r="H58" s="106"/>
      <c r="I58" s="104" t="s">
        <v>96</v>
      </c>
      <c r="J58" s="105"/>
      <c r="K58" s="105"/>
      <c r="L58" s="106"/>
    </row>
    <row r="59" spans="1:12">
      <c r="A59" s="48" t="s">
        <v>97</v>
      </c>
      <c r="B59" s="77" t="s">
        <v>98</v>
      </c>
      <c r="C59" s="78"/>
      <c r="D59" s="78"/>
      <c r="E59" s="79"/>
      <c r="F59" s="104" t="s">
        <v>99</v>
      </c>
      <c r="G59" s="105"/>
      <c r="H59" s="106"/>
      <c r="I59" s="104" t="s">
        <v>100</v>
      </c>
      <c r="J59" s="105"/>
      <c r="K59" s="105"/>
      <c r="L59" s="106"/>
    </row>
    <row r="60" spans="1:12">
      <c r="A60" s="48" t="s">
        <v>101</v>
      </c>
      <c r="B60" s="77" t="s">
        <v>102</v>
      </c>
      <c r="C60" s="78"/>
      <c r="D60" s="78"/>
      <c r="E60" s="79"/>
      <c r="F60" s="104" t="s">
        <v>103</v>
      </c>
      <c r="G60" s="105"/>
      <c r="H60" s="106"/>
      <c r="I60" s="104" t="s">
        <v>104</v>
      </c>
      <c r="J60" s="105"/>
      <c r="K60" s="105"/>
      <c r="L60" s="106"/>
    </row>
    <row r="61" spans="1:12" ht="15.75" thickBot="1">
      <c r="A61" s="107" t="s">
        <v>105</v>
      </c>
      <c r="B61" s="108" t="s">
        <v>106</v>
      </c>
      <c r="C61" s="109"/>
      <c r="D61" s="109"/>
      <c r="E61" s="110"/>
      <c r="F61" s="30" t="s">
        <v>107</v>
      </c>
      <c r="G61" s="31"/>
      <c r="H61" s="32"/>
      <c r="I61" s="30" t="s">
        <v>108</v>
      </c>
      <c r="J61" s="31"/>
      <c r="K61" s="31"/>
      <c r="L61" s="32"/>
    </row>
    <row r="63" spans="1:12">
      <c r="A63" s="111" t="s">
        <v>109</v>
      </c>
      <c r="B63" s="9">
        <f>I4+1</f>
        <v>2014</v>
      </c>
      <c r="C63" t="s">
        <v>110</v>
      </c>
    </row>
    <row r="64" spans="1:12">
      <c r="A64" s="111" t="s">
        <v>111</v>
      </c>
    </row>
    <row r="65" spans="1:11">
      <c r="A65" s="111" t="s">
        <v>112</v>
      </c>
      <c r="J65" s="17">
        <v>13000</v>
      </c>
      <c r="K65" t="s">
        <v>17</v>
      </c>
    </row>
    <row r="66" spans="1:11">
      <c r="A66" s="111" t="s">
        <v>113</v>
      </c>
      <c r="J66" s="17">
        <v>7000</v>
      </c>
      <c r="K66" t="s">
        <v>17</v>
      </c>
    </row>
    <row r="67" spans="1:11">
      <c r="A67" s="111" t="s">
        <v>114</v>
      </c>
      <c r="J67" s="17">
        <v>17000</v>
      </c>
      <c r="K67" t="s">
        <v>17</v>
      </c>
    </row>
    <row r="68" spans="1:11">
      <c r="A68" s="111" t="s">
        <v>115</v>
      </c>
      <c r="J68" s="17">
        <v>1200</v>
      </c>
      <c r="K68" t="s">
        <v>17</v>
      </c>
    </row>
    <row r="69" spans="1:11">
      <c r="A69" s="111" t="s">
        <v>116</v>
      </c>
      <c r="J69" s="17">
        <v>1000</v>
      </c>
      <c r="K69" t="s">
        <v>17</v>
      </c>
    </row>
    <row r="70" spans="1:11">
      <c r="A70" s="111" t="s">
        <v>117</v>
      </c>
      <c r="J70" s="17">
        <v>15000</v>
      </c>
      <c r="K70" t="s">
        <v>17</v>
      </c>
    </row>
    <row r="71" spans="1:11">
      <c r="A71" s="111" t="s">
        <v>118</v>
      </c>
      <c r="J71" s="17">
        <v>5000</v>
      </c>
      <c r="K71" t="s">
        <v>17</v>
      </c>
    </row>
    <row r="72" spans="1:11">
      <c r="A72" s="111" t="s">
        <v>119</v>
      </c>
      <c r="J72" s="17">
        <v>30000</v>
      </c>
      <c r="K72" t="s">
        <v>17</v>
      </c>
    </row>
    <row r="73" spans="1:11">
      <c r="A73" s="111" t="s">
        <v>120</v>
      </c>
      <c r="J73" s="17">
        <v>10000</v>
      </c>
      <c r="K73" t="s">
        <v>17</v>
      </c>
    </row>
    <row r="74" spans="1:11">
      <c r="A74" s="112" t="s">
        <v>121</v>
      </c>
      <c r="J74" s="14">
        <f>SUM(J65:J73)</f>
        <v>99200</v>
      </c>
      <c r="K74" s="16" t="s">
        <v>122</v>
      </c>
    </row>
    <row r="75" spans="1:11">
      <c r="A75" s="111" t="s">
        <v>123</v>
      </c>
      <c r="H75" s="88"/>
      <c r="I75" s="14">
        <f>G52</f>
        <v>-48865.981963765415</v>
      </c>
      <c r="K75" s="14"/>
    </row>
    <row r="76" spans="1:11">
      <c r="A76" s="111" t="s">
        <v>124</v>
      </c>
      <c r="B76" s="113"/>
      <c r="C76" s="88">
        <f>J74+I75</f>
        <v>50334.018036234585</v>
      </c>
      <c r="D76" s="113" t="s">
        <v>125</v>
      </c>
      <c r="E76" s="114">
        <f>I4+1</f>
        <v>2014</v>
      </c>
      <c r="F76" t="s">
        <v>126</v>
      </c>
      <c r="G76" s="15">
        <f>(C76/(E6*12))</f>
        <v>1.4268953269218769</v>
      </c>
      <c r="H76" s="115" t="s">
        <v>127</v>
      </c>
      <c r="I76" t="s">
        <v>128</v>
      </c>
    </row>
    <row r="78" spans="1:11">
      <c r="B78" t="s">
        <v>129</v>
      </c>
    </row>
    <row r="79" spans="1:11">
      <c r="B79" t="s">
        <v>82</v>
      </c>
      <c r="I79" t="s">
        <v>130</v>
      </c>
    </row>
    <row r="80" spans="1:11">
      <c r="K80" s="1"/>
    </row>
    <row r="81" spans="1:1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</row>
    <row r="83" spans="1:12">
      <c r="B83" s="17"/>
    </row>
    <row r="84" spans="1:12">
      <c r="B84" s="117"/>
    </row>
    <row r="86" spans="1:12">
      <c r="B86" s="118"/>
    </row>
    <row r="87" spans="1:12">
      <c r="B87" s="118"/>
    </row>
    <row r="88" spans="1:12">
      <c r="B88" s="118"/>
    </row>
    <row r="89" spans="1:12">
      <c r="B89" s="118"/>
    </row>
  </sheetData>
  <mergeCells count="86">
    <mergeCell ref="A81:L81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K50:L50"/>
    <mergeCell ref="B54:E54"/>
    <mergeCell ref="F54:H54"/>
    <mergeCell ref="I54:L54"/>
    <mergeCell ref="B55:E55"/>
    <mergeCell ref="F55:H55"/>
    <mergeCell ref="I55:L55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2014-04-11T01:23:08Z</dcterms:modified>
</cp:coreProperties>
</file>