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2" i="1"/>
  <c r="J80"/>
  <c r="B68"/>
  <c r="E63"/>
  <c r="B58"/>
  <c r="B48"/>
  <c r="D47"/>
  <c r="K41"/>
  <c r="K40"/>
  <c r="K38"/>
  <c r="K37"/>
  <c r="K36"/>
  <c r="K33"/>
  <c r="K31"/>
  <c r="K26"/>
  <c r="K23"/>
  <c r="K42" s="1"/>
  <c r="G18"/>
  <c r="G16"/>
  <c r="G15"/>
  <c r="G14"/>
  <c r="G13"/>
  <c r="J12" s="1"/>
  <c r="I6"/>
  <c r="A19" s="1"/>
  <c r="G6"/>
  <c r="B5"/>
  <c r="K43" l="1"/>
  <c r="K44" s="1"/>
  <c r="K45" s="1"/>
  <c r="G47" s="1"/>
  <c r="J81" s="1"/>
  <c r="C82" s="1"/>
  <c r="G82" s="1"/>
  <c r="F61" s="1"/>
</calcChain>
</file>

<file path=xl/sharedStrings.xml><?xml version="1.0" encoding="utf-8"?>
<sst xmlns="http://schemas.openxmlformats.org/spreadsheetml/2006/main" count="179" uniqueCount="142">
  <si>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</si>
  <si>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</si>
  <si>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</si>
  <si>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99/2</t>
  </si>
  <si>
    <t xml:space="preserve">по ул. Ал. Невского за </t>
  </si>
  <si>
    <t>год.</t>
  </si>
  <si>
    <t xml:space="preserve">1.   В </t>
  </si>
  <si>
    <t>г.   по дому</t>
  </si>
  <si>
    <t>99/2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</si>
  <si>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</si>
  <si>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</si>
  <si>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рублей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</si>
  <si>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</si>
  <si>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</si>
  <si>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</si>
  <si>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</si>
  <si>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оф 1 -                             </t>
  </si>
  <si>
    <t>руб.</t>
  </si>
  <si>
    <t xml:space="preserve">кв.19 -                             </t>
  </si>
  <si>
    <t xml:space="preserve">кв.25 -                           </t>
  </si>
  <si>
    <t xml:space="preserve">кв.10 -                    </t>
  </si>
  <si>
    <t xml:space="preserve">кв.37 -                      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</si>
  <si>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</si>
  <si>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</si>
  <si>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</si>
  <si>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</si>
  <si>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</si>
  <si>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</si>
  <si>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</si>
  <si>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</si>
  <si>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</si>
  <si>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</si>
  <si>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</si>
  <si>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</si>
  <si>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</si>
  <si>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</si>
  <si>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</si>
  <si>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</si>
  <si>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</si>
  <si>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январе (18,7%).</t>
  </si>
  <si>
    <t>м/час</t>
  </si>
  <si>
    <t>Чистка кровли от снега 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</si>
  <si>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</si>
  <si>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 марте(18,7%).</t>
  </si>
  <si>
    <t>Благоустройство территории (песок)(18,7%).</t>
  </si>
  <si>
    <t>т.</t>
  </si>
  <si>
    <t>Выполнение электромонтажных работ по предписанию.</t>
  </si>
  <si>
    <t>шт.</t>
  </si>
  <si>
    <t>Закрепление декоративных листов на кровле дома.</t>
  </si>
  <si>
    <t>Ежегодное  тех. освидетельствование лифта.</t>
  </si>
  <si>
    <t>Техническое обслуживание видеонаблюдения за 2013 г.</t>
  </si>
  <si>
    <t>мес.</t>
  </si>
  <si>
    <t>Ремонт кабеля 6КВ</t>
  </si>
  <si>
    <t xml:space="preserve"> - </t>
  </si>
  <si>
    <t>Замена термометров и оправы под термометры в ИТП.</t>
  </si>
  <si>
    <t>Монтаж ограждения у подъезда и мусорокамеры.</t>
  </si>
  <si>
    <t>Генеральная уборка в мае.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</si>
  <si>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</si>
  <si>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в сентябре.</t>
  </si>
  <si>
    <t>Ремонт уличного освещения (замена ламп)(18,7%).</t>
  </si>
  <si>
    <t>Замена датчиков давления.</t>
  </si>
  <si>
    <t>раб.</t>
  </si>
  <si>
    <t>Замена разбитого стеклопакета в ИТП(18,7%).</t>
  </si>
  <si>
    <t>Напольное покрытие в тамбуре и ковролиновая дорожка на 1-ом этаже.</t>
  </si>
  <si>
    <t>Бирки для маркировки элементов ИТП(18,7%).</t>
  </si>
  <si>
    <t>компл.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</si>
  <si>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</si>
  <si>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</si>
  <si>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</si>
  <si>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</si>
  <si>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</si>
  <si>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</si>
  <si>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</si>
  <si>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</si>
  <si>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</si>
  <si>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</si>
  <si>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</si>
  <si>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</si>
  <si>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</si>
  <si>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</si>
  <si>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</si>
  <si>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</si>
  <si>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</si>
  <si>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</si>
  <si>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</si>
  <si>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</si>
  <si>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</si>
  <si>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</si>
  <si>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</si>
  <si>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</si>
  <si>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</si>
  <si>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</si>
  <si>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</si>
  <si>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</si>
  <si>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</si>
  <si>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</si>
  <si>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</si>
  <si>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</si>
  <si>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</si>
  <si>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</si>
  <si>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</si>
  <si>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</si>
  <si>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</si>
  <si>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</si>
  <si>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</si>
  <si>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</si>
  <si>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</si>
  <si>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</si>
  <si>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</si>
  <si>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</si>
  <si>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  с  кв.  метра  в  месяц;</t>
  </si>
  <si>
    <t xml:space="preserve"> - отопление  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</si>
  <si>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</si>
  <si>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</si>
  <si>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</si>
  <si>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</si>
  <si>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</si>
  <si>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</si>
  <si>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2014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</si>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</sst>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4" fontId="5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4" fontId="0" fillId="0" borderId="14" xfId="0" applyNumberFormat="1" applyFont="1" applyBorder="1" applyAlignment="1">
      <alignment horizontal="right" vertical="center"/>
    </xf>
    <xf numFmtId="4" fontId="0" fillId="0" borderId="15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NumberFormat="1" applyBorder="1" applyAlignment="1">
      <alignment horizontal="center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9" fillId="0" borderId="6" xfId="0" applyNumberFormat="1" applyFont="1" applyBorder="1" applyAlignment="1"/>
    <xf numFmtId="4" fontId="9" fillId="0" borderId="12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K86" sqref="K86"/>
    </sheetView>
  </sheetViews>
  <sheetFormatPr defaultRowHeight="15"/>
  <cols>
    <col min="1" max="1" width="5.140625" customWidth="1"/>
    <col min="2" max="2" width="9.140625" customWidth="1"/>
    <col min="3" max="3" width="11.28515625" customWidth="1"/>
    <col min="4" max="4" width="6.5703125" customWidth="1"/>
    <col min="5" max="5" width="7.85546875" customWidth="1"/>
    <col min="6" max="6" width="9.28515625" customWidth="1"/>
    <col min="7" max="7" width="13" customWidth="1"/>
    <col min="8" max="8" width="7.42578125" customWidth="1"/>
    <col min="9" max="9" width="9" customWidth="1"/>
    <col min="10" max="10" width="9.7109375" style="7" customWidth="1"/>
    <col min="11" max="11" width="8.5703125" customWidth="1"/>
    <col min="12" max="12" width="2.5703125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5" t="s">
        <v>3</v>
      </c>
      <c r="F3" s="6" t="s">
        <v>4</v>
      </c>
      <c r="G3" s="6"/>
      <c r="H3" s="6"/>
      <c r="I3" s="6">
        <v>2013</v>
      </c>
      <c r="J3" s="5" t="s">
        <v>5</v>
      </c>
    </row>
    <row r="5" spans="1:12" ht="15.75">
      <c r="A5" s="8" t="s">
        <v>6</v>
      </c>
      <c r="B5" s="7">
        <f>I3</f>
        <v>2013</v>
      </c>
      <c r="C5" t="s">
        <v>7</v>
      </c>
      <c r="D5" s="9" t="s">
        <v>8</v>
      </c>
      <c r="E5" s="15">
        <v>3266.9</v>
      </c>
      <c r="F5" t="s">
        <v>9</v>
      </c>
    </row>
    <row r="6" spans="1:12">
      <c r="A6" s="11">
        <v>1824383.52</v>
      </c>
      <c r="B6" s="11"/>
      <c r="C6" s="12" t="s">
        <v>10</v>
      </c>
      <c r="G6" s="13">
        <f>(A6-J7)</f>
        <v>1474209.94</v>
      </c>
      <c r="H6" t="s">
        <v>11</v>
      </c>
      <c r="I6" s="14">
        <f>(G6/A6)*100</f>
        <v>80.805922868674003</v>
      </c>
      <c r="J6" s="7" t="s">
        <v>12</v>
      </c>
    </row>
    <row r="7" spans="1:12">
      <c r="A7" t="s">
        <v>13</v>
      </c>
      <c r="J7" s="15">
        <v>350173.58</v>
      </c>
      <c r="K7" t="s">
        <v>14</v>
      </c>
    </row>
    <row r="8" spans="1:12">
      <c r="A8" t="s">
        <v>15</v>
      </c>
    </row>
    <row r="9" spans="1:12">
      <c r="A9" s="16" t="s">
        <v>16</v>
      </c>
      <c r="B9" s="17">
        <v>92591.16</v>
      </c>
      <c r="C9" s="16" t="s">
        <v>17</v>
      </c>
      <c r="D9" s="16"/>
      <c r="E9" t="s">
        <v>18</v>
      </c>
      <c r="F9" s="17">
        <v>15220</v>
      </c>
      <c r="G9" s="16" t="s">
        <v>17</v>
      </c>
      <c r="H9" s="16"/>
      <c r="I9" s="16"/>
      <c r="J9" s="18"/>
      <c r="K9" s="16"/>
    </row>
    <row r="10" spans="1:12">
      <c r="A10" s="16" t="s">
        <v>16</v>
      </c>
      <c r="B10" s="17">
        <v>82096.5</v>
      </c>
      <c r="C10" s="16" t="s">
        <v>17</v>
      </c>
      <c r="D10" s="16"/>
      <c r="E10" t="s">
        <v>19</v>
      </c>
      <c r="F10" s="17">
        <v>10976.37</v>
      </c>
      <c r="G10" s="16" t="s">
        <v>17</v>
      </c>
      <c r="H10" s="16"/>
      <c r="I10" s="16"/>
      <c r="J10" s="18"/>
      <c r="K10" s="16"/>
    </row>
    <row r="11" spans="1:12">
      <c r="A11" t="s">
        <v>20</v>
      </c>
      <c r="B11" s="17">
        <v>10722.87</v>
      </c>
      <c r="C11" s="16" t="s">
        <v>17</v>
      </c>
      <c r="D11" s="16"/>
      <c r="E11" s="16" t="s">
        <v>21</v>
      </c>
      <c r="F11" s="17">
        <v>8260.49</v>
      </c>
      <c r="G11" s="16" t="s">
        <v>17</v>
      </c>
      <c r="H11" s="16"/>
      <c r="J11" s="18"/>
      <c r="K11" s="16"/>
    </row>
    <row r="12" spans="1:12" ht="15.75">
      <c r="A12" t="s">
        <v>22</v>
      </c>
      <c r="J12" s="19">
        <f>G13+G14+G15+G16</f>
        <v>350173.58</v>
      </c>
      <c r="K12" s="20"/>
    </row>
    <row r="13" spans="1:12">
      <c r="A13" s="21" t="s">
        <v>23</v>
      </c>
      <c r="B13" t="s">
        <v>24</v>
      </c>
      <c r="G13" s="13">
        <f>(J7*43.5/100)</f>
        <v>152325.5073</v>
      </c>
      <c r="H13" t="s">
        <v>17</v>
      </c>
    </row>
    <row r="14" spans="1:12">
      <c r="A14" s="21" t="s">
        <v>23</v>
      </c>
      <c r="B14" t="s">
        <v>25</v>
      </c>
      <c r="G14" s="13">
        <f>(J7*36.6/100)</f>
        <v>128163.53028000001</v>
      </c>
      <c r="H14" t="s">
        <v>17</v>
      </c>
    </row>
    <row r="15" spans="1:12">
      <c r="A15" s="21" t="s">
        <v>23</v>
      </c>
      <c r="B15" t="s">
        <v>26</v>
      </c>
      <c r="G15" s="13">
        <f>(J7*12.5/100)</f>
        <v>43771.697500000002</v>
      </c>
      <c r="H15" t="s">
        <v>17</v>
      </c>
      <c r="K15" s="12"/>
      <c r="L15" s="22"/>
    </row>
    <row r="16" spans="1:12">
      <c r="A16" s="21" t="s">
        <v>23</v>
      </c>
      <c r="B16" t="s">
        <v>27</v>
      </c>
      <c r="G16" s="13">
        <f>(J7*7.4/100)</f>
        <v>25912.84492</v>
      </c>
      <c r="H16" t="s">
        <v>17</v>
      </c>
    </row>
    <row r="17" spans="1:12">
      <c r="G17" s="23"/>
    </row>
    <row r="18" spans="1:12">
      <c r="A18" s="24" t="s">
        <v>28</v>
      </c>
      <c r="G18" s="13">
        <f>E5*4.74*12/1.03</f>
        <v>180409.00194174759</v>
      </c>
      <c r="H18" t="s">
        <v>29</v>
      </c>
    </row>
    <row r="19" spans="1:12" ht="15.75" thickBot="1">
      <c r="A19" s="11">
        <f>(G18*I6/100)</f>
        <v>145781.15895719314</v>
      </c>
      <c r="B19" s="11"/>
      <c r="C19" t="s">
        <v>30</v>
      </c>
    </row>
    <row r="20" spans="1:12">
      <c r="A20" s="25" t="s">
        <v>2</v>
      </c>
      <c r="B20" s="26" t="s">
        <v>31</v>
      </c>
      <c r="C20" s="27"/>
      <c r="D20" s="27"/>
      <c r="E20" s="27"/>
      <c r="F20" s="27"/>
      <c r="G20" s="27"/>
      <c r="H20" s="28"/>
      <c r="I20" s="25" t="s">
        <v>32</v>
      </c>
      <c r="J20" s="25" t="s">
        <v>33</v>
      </c>
      <c r="K20" s="26" t="s">
        <v>34</v>
      </c>
      <c r="L20" s="28"/>
    </row>
    <row r="21" spans="1:12" ht="15.75" thickBot="1">
      <c r="A21" s="29" t="s">
        <v>35</v>
      </c>
      <c r="B21" s="30"/>
      <c r="C21" s="31"/>
      <c r="D21" s="31"/>
      <c r="E21" s="31"/>
      <c r="F21" s="31"/>
      <c r="G21" s="31"/>
      <c r="H21" s="32"/>
      <c r="I21" s="29" t="s">
        <v>36</v>
      </c>
      <c r="J21" s="29"/>
      <c r="K21" s="33" t="s">
        <v>37</v>
      </c>
      <c r="L21" s="34"/>
    </row>
    <row r="22" spans="1:12" ht="15.75" thickBot="1">
      <c r="A22" s="35"/>
      <c r="B22" s="36" t="s">
        <v>38</v>
      </c>
      <c r="C22" s="37"/>
      <c r="D22" s="37"/>
      <c r="E22" s="37"/>
      <c r="F22" s="37"/>
      <c r="G22" s="37"/>
      <c r="H22" s="38"/>
      <c r="I22" s="39"/>
      <c r="J22" s="40"/>
      <c r="K22" s="41">
        <v>151281.23480000003</v>
      </c>
      <c r="L22" s="42"/>
    </row>
    <row r="23" spans="1:12">
      <c r="A23" s="43">
        <v>1</v>
      </c>
      <c r="B23" s="44" t="s">
        <v>39</v>
      </c>
      <c r="C23" s="45"/>
      <c r="D23" s="45"/>
      <c r="E23" s="45"/>
      <c r="F23" s="45"/>
      <c r="G23" s="45"/>
      <c r="H23" s="46"/>
      <c r="I23" s="47" t="s">
        <v>40</v>
      </c>
      <c r="J23" s="43">
        <v>8</v>
      </c>
      <c r="K23" s="48">
        <f>4675+8415</f>
        <v>13090</v>
      </c>
      <c r="L23" s="49"/>
    </row>
    <row r="24" spans="1:12" ht="17.25">
      <c r="A24" s="43">
        <v>2</v>
      </c>
      <c r="B24" s="44" t="s">
        <v>41</v>
      </c>
      <c r="C24" s="50"/>
      <c r="D24" s="50"/>
      <c r="E24" s="50"/>
      <c r="F24" s="50"/>
      <c r="G24" s="50"/>
      <c r="H24" s="51"/>
      <c r="I24" s="43" t="s">
        <v>42</v>
      </c>
      <c r="J24" s="43">
        <v>370.18</v>
      </c>
      <c r="K24" s="52">
        <v>8064</v>
      </c>
      <c r="L24" s="53"/>
    </row>
    <row r="25" spans="1:12">
      <c r="A25" s="43">
        <v>3</v>
      </c>
      <c r="B25" s="44" t="s">
        <v>43</v>
      </c>
      <c r="C25" s="45"/>
      <c r="D25" s="45"/>
      <c r="E25" s="45"/>
      <c r="F25" s="45"/>
      <c r="G25" s="45"/>
      <c r="H25" s="46"/>
      <c r="I25" s="47" t="s">
        <v>40</v>
      </c>
      <c r="J25" s="43">
        <v>14</v>
      </c>
      <c r="K25" s="52">
        <v>7910.1</v>
      </c>
      <c r="L25" s="53"/>
    </row>
    <row r="26" spans="1:12">
      <c r="A26" s="43">
        <v>4</v>
      </c>
      <c r="B26" s="44" t="s">
        <v>44</v>
      </c>
      <c r="C26" s="50"/>
      <c r="D26" s="50"/>
      <c r="E26" s="50"/>
      <c r="F26" s="50"/>
      <c r="G26" s="50"/>
      <c r="H26" s="51"/>
      <c r="I26" s="43" t="s">
        <v>45</v>
      </c>
      <c r="J26" s="43">
        <v>2</v>
      </c>
      <c r="K26" s="54">
        <f>3000*0.187</f>
        <v>561</v>
      </c>
      <c r="L26" s="55"/>
    </row>
    <row r="27" spans="1:12">
      <c r="A27" s="43">
        <v>5</v>
      </c>
      <c r="B27" s="44" t="s">
        <v>46</v>
      </c>
      <c r="C27" s="56"/>
      <c r="D27" s="56"/>
      <c r="E27" s="56"/>
      <c r="F27" s="56"/>
      <c r="G27" s="56"/>
      <c r="H27" s="51"/>
      <c r="I27" s="57" t="s">
        <v>47</v>
      </c>
      <c r="J27" s="43">
        <v>20</v>
      </c>
      <c r="K27" s="52">
        <v>3460</v>
      </c>
      <c r="L27" s="53"/>
    </row>
    <row r="28" spans="1:12">
      <c r="A28" s="43">
        <v>6</v>
      </c>
      <c r="B28" s="44" t="s">
        <v>48</v>
      </c>
      <c r="C28" s="50"/>
      <c r="D28" s="50"/>
      <c r="E28" s="50"/>
      <c r="F28" s="50"/>
      <c r="G28" s="50"/>
      <c r="H28" s="51"/>
      <c r="I28" s="57" t="s">
        <v>47</v>
      </c>
      <c r="J28" s="43">
        <v>2</v>
      </c>
      <c r="K28" s="52">
        <v>2000</v>
      </c>
      <c r="L28" s="53"/>
    </row>
    <row r="29" spans="1:12">
      <c r="A29" s="43">
        <v>7</v>
      </c>
      <c r="B29" s="44" t="s">
        <v>49</v>
      </c>
      <c r="C29" s="50"/>
      <c r="D29" s="50"/>
      <c r="E29" s="50"/>
      <c r="F29" s="50"/>
      <c r="G29" s="50"/>
      <c r="H29" s="51"/>
      <c r="I29" s="57" t="s">
        <v>47</v>
      </c>
      <c r="J29" s="43">
        <v>1</v>
      </c>
      <c r="K29" s="52">
        <v>6500</v>
      </c>
      <c r="L29" s="53"/>
    </row>
    <row r="30" spans="1:12">
      <c r="A30" s="43">
        <v>8</v>
      </c>
      <c r="B30" s="58" t="s">
        <v>50</v>
      </c>
      <c r="C30" s="59"/>
      <c r="D30" s="59"/>
      <c r="E30" s="59"/>
      <c r="F30" s="59"/>
      <c r="G30" s="59"/>
      <c r="H30" s="60"/>
      <c r="I30" s="43" t="s">
        <v>51</v>
      </c>
      <c r="J30" s="61">
        <v>12</v>
      </c>
      <c r="K30" s="54">
        <v>7500</v>
      </c>
      <c r="L30" s="55"/>
    </row>
    <row r="31" spans="1:12">
      <c r="A31" s="43">
        <v>9</v>
      </c>
      <c r="B31" s="44" t="s">
        <v>52</v>
      </c>
      <c r="C31" s="56"/>
      <c r="D31" s="56"/>
      <c r="E31" s="56"/>
      <c r="F31" s="56"/>
      <c r="G31" s="56"/>
      <c r="H31" s="51"/>
      <c r="I31" s="43" t="s">
        <v>53</v>
      </c>
      <c r="J31" s="43" t="s">
        <v>53</v>
      </c>
      <c r="K31" s="52">
        <f>10169.48*0.187</f>
        <v>1901.6927599999999</v>
      </c>
      <c r="L31" s="53"/>
    </row>
    <row r="32" spans="1:12">
      <c r="A32" s="43">
        <v>10</v>
      </c>
      <c r="B32" s="44" t="s">
        <v>54</v>
      </c>
      <c r="C32" s="50"/>
      <c r="D32" s="50"/>
      <c r="E32" s="50"/>
      <c r="F32" s="50"/>
      <c r="G32" s="50"/>
      <c r="H32" s="51"/>
      <c r="I32" s="57" t="s">
        <v>47</v>
      </c>
      <c r="J32" s="61">
        <v>4</v>
      </c>
      <c r="K32" s="62">
        <v>1696</v>
      </c>
      <c r="L32" s="63"/>
    </row>
    <row r="33" spans="1:12">
      <c r="A33" s="43">
        <v>11</v>
      </c>
      <c r="B33" s="44" t="s">
        <v>55</v>
      </c>
      <c r="C33" s="50"/>
      <c r="D33" s="50"/>
      <c r="E33" s="50"/>
      <c r="F33" s="50"/>
      <c r="G33" s="50"/>
      <c r="H33" s="50"/>
      <c r="I33" s="57" t="s">
        <v>47</v>
      </c>
      <c r="J33" s="61">
        <v>1</v>
      </c>
      <c r="K33" s="54">
        <f>3013+1500</f>
        <v>4513</v>
      </c>
      <c r="L33" s="55"/>
    </row>
    <row r="34" spans="1:12">
      <c r="A34" s="43">
        <v>12</v>
      </c>
      <c r="B34" s="44" t="s">
        <v>56</v>
      </c>
      <c r="C34" s="50"/>
      <c r="D34" s="50"/>
      <c r="E34" s="50"/>
      <c r="F34" s="50"/>
      <c r="G34" s="50"/>
      <c r="H34" s="51"/>
      <c r="I34" s="43" t="s">
        <v>57</v>
      </c>
      <c r="J34" s="64">
        <v>248</v>
      </c>
      <c r="K34" s="54">
        <v>1500</v>
      </c>
      <c r="L34" s="55"/>
    </row>
    <row r="35" spans="1:12">
      <c r="A35" s="43">
        <v>13</v>
      </c>
      <c r="B35" s="44" t="s">
        <v>58</v>
      </c>
      <c r="C35" s="50"/>
      <c r="D35" s="50"/>
      <c r="E35" s="50"/>
      <c r="F35" s="50"/>
      <c r="G35" s="50"/>
      <c r="H35" s="51"/>
      <c r="I35" s="43" t="s">
        <v>57</v>
      </c>
      <c r="J35" s="64">
        <v>248</v>
      </c>
      <c r="K35" s="54">
        <v>1000</v>
      </c>
      <c r="L35" s="55"/>
    </row>
    <row r="36" spans="1:12">
      <c r="A36" s="43">
        <v>14</v>
      </c>
      <c r="B36" s="44" t="s">
        <v>59</v>
      </c>
      <c r="C36" s="50"/>
      <c r="D36" s="50"/>
      <c r="E36" s="50"/>
      <c r="F36" s="50"/>
      <c r="G36" s="50"/>
      <c r="H36" s="51"/>
      <c r="I36" s="43" t="s">
        <v>47</v>
      </c>
      <c r="J36" s="61">
        <v>5</v>
      </c>
      <c r="K36" s="54">
        <f>960/6</f>
        <v>160</v>
      </c>
      <c r="L36" s="55"/>
    </row>
    <row r="37" spans="1:12">
      <c r="A37" s="43">
        <v>15</v>
      </c>
      <c r="B37" s="65" t="s">
        <v>60</v>
      </c>
      <c r="C37" s="66"/>
      <c r="D37" s="66"/>
      <c r="E37" s="66"/>
      <c r="F37" s="66"/>
      <c r="G37" s="66"/>
      <c r="H37" s="67"/>
      <c r="I37" s="57" t="s">
        <v>61</v>
      </c>
      <c r="J37" s="43">
        <v>2</v>
      </c>
      <c r="K37" s="54">
        <f>6550+400</f>
        <v>6950</v>
      </c>
      <c r="L37" s="55"/>
    </row>
    <row r="38" spans="1:12">
      <c r="A38" s="43">
        <v>16</v>
      </c>
      <c r="B38" s="44" t="s">
        <v>62</v>
      </c>
      <c r="C38" s="50"/>
      <c r="D38" s="50"/>
      <c r="E38" s="50"/>
      <c r="F38" s="50"/>
      <c r="G38" s="50"/>
      <c r="H38" s="51"/>
      <c r="I38" s="57" t="s">
        <v>47</v>
      </c>
      <c r="J38" s="61">
        <v>1</v>
      </c>
      <c r="K38" s="54">
        <f>(3020+1600)*0.187</f>
        <v>863.94</v>
      </c>
      <c r="L38" s="55"/>
    </row>
    <row r="39" spans="1:12">
      <c r="A39" s="43">
        <v>17</v>
      </c>
      <c r="B39" s="44" t="s">
        <v>63</v>
      </c>
      <c r="C39" s="50"/>
      <c r="D39" s="50"/>
      <c r="E39" s="50"/>
      <c r="F39" s="50"/>
      <c r="G39" s="50"/>
      <c r="H39" s="51"/>
      <c r="I39" s="43" t="s">
        <v>47</v>
      </c>
      <c r="J39" s="61">
        <v>2</v>
      </c>
      <c r="K39" s="54">
        <v>1368</v>
      </c>
      <c r="L39" s="55"/>
    </row>
    <row r="40" spans="1:12">
      <c r="A40" s="43">
        <v>18</v>
      </c>
      <c r="B40" s="68" t="s">
        <v>64</v>
      </c>
      <c r="C40" s="69"/>
      <c r="D40" s="69"/>
      <c r="E40" s="69"/>
      <c r="F40" s="69"/>
      <c r="G40" s="69"/>
      <c r="H40" s="70"/>
      <c r="I40" s="43" t="s">
        <v>65</v>
      </c>
      <c r="J40" s="71">
        <v>1</v>
      </c>
      <c r="K40" s="54">
        <f>6432/32*0.5</f>
        <v>100.5</v>
      </c>
      <c r="L40" s="55"/>
    </row>
    <row r="41" spans="1:12">
      <c r="A41" s="43">
        <v>19</v>
      </c>
      <c r="B41" s="58" t="s">
        <v>66</v>
      </c>
      <c r="C41" s="59"/>
      <c r="D41" s="59"/>
      <c r="E41" s="59"/>
      <c r="F41" s="59"/>
      <c r="G41" s="59"/>
      <c r="H41" s="60"/>
      <c r="I41" s="43" t="s">
        <v>47</v>
      </c>
      <c r="J41" s="43">
        <v>1</v>
      </c>
      <c r="K41" s="54">
        <f>7606/6</f>
        <v>1267.6666666666667</v>
      </c>
      <c r="L41" s="55"/>
    </row>
    <row r="42" spans="1:12">
      <c r="A42" s="43"/>
      <c r="B42" s="58" t="s">
        <v>67</v>
      </c>
      <c r="C42" s="59"/>
      <c r="D42" s="59"/>
      <c r="E42" s="59"/>
      <c r="F42" s="59"/>
      <c r="G42" s="59"/>
      <c r="H42" s="60"/>
      <c r="I42" s="43"/>
      <c r="J42" s="71"/>
      <c r="K42" s="72">
        <f>SUM(K23:L41)</f>
        <v>70405.89942666667</v>
      </c>
      <c r="L42" s="73"/>
    </row>
    <row r="43" spans="1:12">
      <c r="A43" s="43"/>
      <c r="B43" s="58" t="s">
        <v>68</v>
      </c>
      <c r="C43" s="59"/>
      <c r="D43" s="59"/>
      <c r="E43" s="59"/>
      <c r="F43" s="59"/>
      <c r="G43" s="59"/>
      <c r="H43" s="60"/>
      <c r="I43" s="43"/>
      <c r="J43" s="71"/>
      <c r="K43" s="72">
        <f>K42*0.14</f>
        <v>9856.8259197333355</v>
      </c>
      <c r="L43" s="73"/>
    </row>
    <row r="44" spans="1:12" ht="15.75" thickBot="1">
      <c r="A44" s="43"/>
      <c r="B44" t="s">
        <v>69</v>
      </c>
      <c r="I44" s="74"/>
      <c r="J44"/>
      <c r="K44" s="75">
        <f>SUM(K42:L43)</f>
        <v>80262.72534640001</v>
      </c>
      <c r="L44" s="76"/>
    </row>
    <row r="45" spans="1:12" ht="16.5" thickBot="1">
      <c r="A45" s="35"/>
      <c r="B45" s="77" t="s">
        <v>70</v>
      </c>
      <c r="C45" s="78"/>
      <c r="D45" s="78"/>
      <c r="E45" s="78"/>
      <c r="F45" s="78"/>
      <c r="G45" s="78"/>
      <c r="H45" s="79"/>
      <c r="I45" s="35"/>
      <c r="J45" s="35"/>
      <c r="K45" s="80">
        <f>K44+K22</f>
        <v>231543.96014640003</v>
      </c>
      <c r="L45" s="81"/>
    </row>
    <row r="46" spans="1:12">
      <c r="A46" t="s">
        <v>71</v>
      </c>
    </row>
    <row r="47" spans="1:12">
      <c r="A47" t="s">
        <v>72</v>
      </c>
      <c r="D47" s="7">
        <f>I3</f>
        <v>2013</v>
      </c>
      <c r="E47" t="s">
        <v>73</v>
      </c>
      <c r="G47" s="15">
        <f>K45-G18</f>
        <v>51134.958204652445</v>
      </c>
      <c r="H47" t="s">
        <v>74</v>
      </c>
    </row>
    <row r="48" spans="1:12" ht="15.75" thickBot="1">
      <c r="A48" t="s">
        <v>75</v>
      </c>
      <c r="B48" s="7">
        <f>I3</f>
        <v>2013</v>
      </c>
      <c r="C48" t="s">
        <v>76</v>
      </c>
      <c r="J48"/>
    </row>
    <row r="49" spans="1:12">
      <c r="A49" s="82" t="s">
        <v>2</v>
      </c>
      <c r="B49" s="83" t="s">
        <v>77</v>
      </c>
      <c r="C49" s="84"/>
      <c r="D49" s="84"/>
      <c r="E49" s="84"/>
      <c r="F49" s="83" t="s">
        <v>78</v>
      </c>
      <c r="G49" s="84"/>
      <c r="H49" s="85"/>
      <c r="I49" s="83" t="s">
        <v>79</v>
      </c>
      <c r="J49" s="84"/>
      <c r="K49" s="84"/>
      <c r="L49" s="85"/>
    </row>
    <row r="50" spans="1:12" ht="15.75" thickBot="1">
      <c r="A50" s="86"/>
      <c r="B50" s="87"/>
      <c r="C50" s="88"/>
      <c r="D50" s="88"/>
      <c r="E50" s="88"/>
      <c r="F50" s="87"/>
      <c r="G50" s="88"/>
      <c r="H50" s="89"/>
      <c r="I50" s="87" t="s">
        <v>80</v>
      </c>
      <c r="J50" s="88"/>
      <c r="K50" s="88"/>
      <c r="L50" s="89"/>
    </row>
    <row r="51" spans="1:12">
      <c r="A51" s="90" t="s">
        <v>81</v>
      </c>
      <c r="B51" s="91" t="s">
        <v>82</v>
      </c>
      <c r="C51" s="92"/>
      <c r="D51" s="92"/>
      <c r="E51" s="93"/>
      <c r="F51" s="94" t="s">
        <v>83</v>
      </c>
      <c r="G51" s="95"/>
      <c r="H51" s="96"/>
      <c r="I51" s="94" t="s">
        <v>84</v>
      </c>
      <c r="J51" s="95"/>
      <c r="K51" s="95"/>
      <c r="L51" s="96"/>
    </row>
    <row r="52" spans="1:12">
      <c r="A52" s="43" t="s">
        <v>85</v>
      </c>
      <c r="B52" s="58" t="s">
        <v>86</v>
      </c>
      <c r="C52" s="59"/>
      <c r="D52" s="59"/>
      <c r="E52" s="60"/>
      <c r="F52" s="97" t="s">
        <v>87</v>
      </c>
      <c r="G52" s="98"/>
      <c r="H52" s="99"/>
      <c r="I52" s="97" t="s">
        <v>88</v>
      </c>
      <c r="J52" s="98"/>
      <c r="K52" s="98"/>
      <c r="L52" s="99"/>
    </row>
    <row r="53" spans="1:12">
      <c r="A53" s="43" t="s">
        <v>89</v>
      </c>
      <c r="B53" s="58" t="s">
        <v>90</v>
      </c>
      <c r="C53" s="59"/>
      <c r="D53" s="59"/>
      <c r="E53" s="60"/>
      <c r="F53" s="97" t="s">
        <v>91</v>
      </c>
      <c r="G53" s="98"/>
      <c r="H53" s="99"/>
      <c r="I53" s="97" t="s">
        <v>92</v>
      </c>
      <c r="J53" s="98"/>
      <c r="K53" s="98"/>
      <c r="L53" s="99"/>
    </row>
    <row r="54" spans="1:12">
      <c r="A54" s="43" t="s">
        <v>93</v>
      </c>
      <c r="B54" s="58" t="s">
        <v>94</v>
      </c>
      <c r="C54" s="59"/>
      <c r="D54" s="59"/>
      <c r="E54" s="60"/>
      <c r="F54" s="97" t="s">
        <v>95</v>
      </c>
      <c r="G54" s="98"/>
      <c r="H54" s="99"/>
      <c r="I54" s="97" t="s">
        <v>96</v>
      </c>
      <c r="J54" s="98"/>
      <c r="K54" s="98"/>
      <c r="L54" s="99"/>
    </row>
    <row r="55" spans="1:12">
      <c r="A55" s="43" t="s">
        <v>97</v>
      </c>
      <c r="B55" s="58" t="s">
        <v>98</v>
      </c>
      <c r="C55" s="59"/>
      <c r="D55" s="59"/>
      <c r="E55" s="60"/>
      <c r="F55" s="97" t="s">
        <v>99</v>
      </c>
      <c r="G55" s="98"/>
      <c r="H55" s="99"/>
      <c r="I55" s="97" t="s">
        <v>100</v>
      </c>
      <c r="J55" s="98"/>
      <c r="K55" s="98"/>
      <c r="L55" s="99"/>
    </row>
    <row r="56" spans="1:12" ht="15.75" thickBot="1">
      <c r="A56" s="100" t="s">
        <v>101</v>
      </c>
      <c r="B56" s="101" t="s">
        <v>102</v>
      </c>
      <c r="C56" s="102"/>
      <c r="D56" s="102"/>
      <c r="E56" s="103"/>
      <c r="F56" s="30" t="s">
        <v>103</v>
      </c>
      <c r="G56" s="31"/>
      <c r="H56" s="32"/>
      <c r="I56" s="30" t="s">
        <v>104</v>
      </c>
      <c r="J56" s="31"/>
      <c r="K56" s="31"/>
      <c r="L56" s="32"/>
    </row>
    <row r="57" spans="1:12">
      <c r="J57"/>
    </row>
    <row r="58" spans="1:12">
      <c r="A58" s="104" t="s">
        <v>105</v>
      </c>
      <c r="B58" s="7">
        <f>I3+1</f>
        <v>2014</v>
      </c>
      <c r="C58" t="s">
        <v>106</v>
      </c>
      <c r="J58"/>
    </row>
    <row r="59" spans="1:12">
      <c r="A59" s="105" t="s">
        <v>107</v>
      </c>
      <c r="J59"/>
    </row>
    <row r="60" spans="1:12">
      <c r="A60" s="106" t="s">
        <v>108</v>
      </c>
      <c r="J60"/>
    </row>
    <row r="61" spans="1:12">
      <c r="A61" s="50" t="s">
        <v>109</v>
      </c>
      <c r="B61" s="50"/>
      <c r="C61" s="50"/>
      <c r="D61" s="50"/>
      <c r="E61" s="50"/>
      <c r="F61" s="107">
        <f>G82</f>
        <v>3.6817512576819111</v>
      </c>
      <c r="G61" t="s">
        <v>110</v>
      </c>
      <c r="J61"/>
    </row>
    <row r="62" spans="1:12">
      <c r="A62" s="105" t="s">
        <v>111</v>
      </c>
      <c r="C62" s="107"/>
      <c r="G62" s="7">
        <v>1.9E-2</v>
      </c>
      <c r="H62" t="s">
        <v>112</v>
      </c>
      <c r="J62"/>
    </row>
    <row r="63" spans="1:12">
      <c r="A63" s="105" t="s">
        <v>113</v>
      </c>
      <c r="E63" s="7">
        <f>I3</f>
        <v>2013</v>
      </c>
      <c r="F63" t="s">
        <v>114</v>
      </c>
      <c r="J63"/>
      <c r="K63" s="7"/>
    </row>
    <row r="64" spans="1:12">
      <c r="A64" s="105" t="s">
        <v>115</v>
      </c>
      <c r="J64"/>
    </row>
    <row r="65" spans="1:11">
      <c r="A65" s="105" t="s">
        <v>116</v>
      </c>
      <c r="J65"/>
    </row>
    <row r="66" spans="1:11">
      <c r="A66" s="105" t="s">
        <v>117</v>
      </c>
      <c r="J66"/>
    </row>
    <row r="67" spans="1:11">
      <c r="A67" s="105" t="s">
        <v>118</v>
      </c>
      <c r="J67"/>
    </row>
    <row r="68" spans="1:11">
      <c r="A68" s="105" t="s">
        <v>119</v>
      </c>
      <c r="B68" s="7">
        <f>I3+1</f>
        <v>2014</v>
      </c>
      <c r="C68" t="s">
        <v>120</v>
      </c>
    </row>
    <row r="69" spans="1:11">
      <c r="A69" s="105" t="s">
        <v>121</v>
      </c>
    </row>
    <row r="70" spans="1:11">
      <c r="A70" s="105" t="s">
        <v>122</v>
      </c>
      <c r="J70" s="10">
        <v>13000</v>
      </c>
      <c r="K70" t="s">
        <v>17</v>
      </c>
    </row>
    <row r="71" spans="1:11">
      <c r="A71" s="105" t="s">
        <v>123</v>
      </c>
      <c r="J71" s="10">
        <v>6500</v>
      </c>
      <c r="K71" t="s">
        <v>17</v>
      </c>
    </row>
    <row r="72" spans="1:11">
      <c r="A72" s="105" t="s">
        <v>124</v>
      </c>
      <c r="J72" s="10">
        <v>7500</v>
      </c>
      <c r="K72" t="s">
        <v>17</v>
      </c>
    </row>
    <row r="73" spans="1:11">
      <c r="A73" s="105" t="s">
        <v>125</v>
      </c>
      <c r="J73" s="10">
        <v>15000</v>
      </c>
      <c r="K73" t="s">
        <v>17</v>
      </c>
    </row>
    <row r="74" spans="1:11">
      <c r="A74" s="105" t="s">
        <v>126</v>
      </c>
      <c r="J74" s="10">
        <v>1200</v>
      </c>
      <c r="K74" t="s">
        <v>17</v>
      </c>
    </row>
    <row r="75" spans="1:11">
      <c r="A75" s="105" t="s">
        <v>127</v>
      </c>
      <c r="J75" s="10">
        <v>1000</v>
      </c>
      <c r="K75" t="s">
        <v>17</v>
      </c>
    </row>
    <row r="76" spans="1:11">
      <c r="A76" s="105" t="s">
        <v>128</v>
      </c>
      <c r="J76" s="10">
        <v>15000</v>
      </c>
      <c r="K76" t="s">
        <v>17</v>
      </c>
    </row>
    <row r="77" spans="1:11">
      <c r="A77" s="105" t="s">
        <v>129</v>
      </c>
      <c r="J77" s="10">
        <v>12000</v>
      </c>
      <c r="K77" t="s">
        <v>17</v>
      </c>
    </row>
    <row r="78" spans="1:11">
      <c r="A78" s="105" t="s">
        <v>130</v>
      </c>
      <c r="J78" s="10">
        <v>12000</v>
      </c>
      <c r="K78" t="s">
        <v>17</v>
      </c>
    </row>
    <row r="79" spans="1:11">
      <c r="A79" s="105" t="s">
        <v>131</v>
      </c>
      <c r="J79" s="10">
        <v>10000</v>
      </c>
      <c r="K79" t="s">
        <v>17</v>
      </c>
    </row>
    <row r="80" spans="1:11">
      <c r="A80" s="108" t="s">
        <v>132</v>
      </c>
      <c r="J80" s="15">
        <f>SUM(J70:J79)</f>
        <v>93200</v>
      </c>
      <c r="K80" s="109" t="s">
        <v>133</v>
      </c>
    </row>
    <row r="81" spans="1:11">
      <c r="A81" s="105" t="s">
        <v>134</v>
      </c>
      <c r="H81" s="15"/>
      <c r="J81" s="13">
        <f>G47</f>
        <v>51134.958204652445</v>
      </c>
      <c r="K81" s="13"/>
    </row>
    <row r="82" spans="1:11">
      <c r="A82" s="105" t="s">
        <v>135</v>
      </c>
      <c r="B82" s="106"/>
      <c r="C82" s="15">
        <f>J80+J81</f>
        <v>144334.95820465244</v>
      </c>
      <c r="D82" s="106" t="s">
        <v>136</v>
      </c>
      <c r="E82" s="110">
        <f>I3+1</f>
        <v>2014</v>
      </c>
      <c r="F82" t="s">
        <v>137</v>
      </c>
      <c r="G82" s="14">
        <f>C82/(E5*12)</f>
        <v>3.6817512576819111</v>
      </c>
      <c r="H82" s="111" t="s">
        <v>138</v>
      </c>
      <c r="I82" t="s">
        <v>139</v>
      </c>
    </row>
    <row r="84" spans="1:11">
      <c r="B84" t="s">
        <v>140</v>
      </c>
    </row>
    <row r="85" spans="1:11">
      <c r="B85" t="s">
        <v>78</v>
      </c>
      <c r="I85" t="s">
        <v>141</v>
      </c>
    </row>
    <row r="86" spans="1:11">
      <c r="K86" s="112"/>
    </row>
  </sheetData>
  <mergeCells count="79">
    <mergeCell ref="A61:E61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2:H42"/>
    <mergeCell ref="K42:L42"/>
    <mergeCell ref="B43:H43"/>
    <mergeCell ref="K43:L43"/>
    <mergeCell ref="K44:L44"/>
    <mergeCell ref="K45:L45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1:L1"/>
    <mergeCell ref="A2:L2"/>
    <mergeCell ref="A6:B6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2014-04-11T01:16:56Z</dcterms:modified>
</cp:coreProperties>
</file>