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69" i="1"/>
  <c r="J78" s="1"/>
  <c r="B67"/>
  <c r="B59"/>
  <c r="B49"/>
  <c r="D48"/>
  <c r="K43"/>
  <c r="K39"/>
  <c r="K37"/>
  <c r="K36"/>
  <c r="K31"/>
  <c r="K30"/>
  <c r="K29"/>
  <c r="K25"/>
  <c r="K44" s="1"/>
  <c r="G20"/>
  <c r="G18"/>
  <c r="G17"/>
  <c r="G16"/>
  <c r="G15"/>
  <c r="J14" s="1"/>
  <c r="G7"/>
  <c r="I7" s="1"/>
  <c r="K45" l="1"/>
  <c r="K46" s="1"/>
  <c r="G48" s="1"/>
  <c r="J79" s="1"/>
  <c r="C80" s="1"/>
  <c r="H80" s="1"/>
  <c r="F61" s="1"/>
</calcChain>
</file>

<file path=xl/sharedStrings.xml><?xml version="1.0" encoding="utf-8"?>
<sst xmlns="http://schemas.openxmlformats.org/spreadsheetml/2006/main" count="177" uniqueCount="133">
  <si>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</si>
  <si>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</si>
  <si>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</si>
  <si>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по ул. Баумана за</t>
  </si>
  <si>
    <t xml:space="preserve">1.В </t>
  </si>
  <si>
    <t>период</t>
  </si>
  <si>
    <t xml:space="preserve">  по дому</t>
  </si>
  <si>
    <r>
      <rPr>
        <b/>
        <sz val="11"/>
        <rFont val="Calibri"/>
        <family val="2"/>
        <charset val="204"/>
        <scheme val="minor"/>
      </rPr>
      <t>214</t>
    </r>
    <r>
      <rPr>
        <sz val="11"/>
        <rFont val="Calibri"/>
        <family val="2"/>
        <charset val="204"/>
        <scheme val="minor"/>
      </rPr>
      <t xml:space="preserve"> (</t>
    </r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</si>
  <si>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</si>
  <si>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</si>
  <si>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рублей(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</si>
  <si>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</si>
  <si>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</si>
  <si>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</si>
  <si>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</si>
  <si>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 xml:space="preserve">оф. </t>
    </r>
    <r>
      <rPr>
        <b/>
        <sz val="11"/>
        <rFont val="Calibri"/>
        <family val="2"/>
        <charset val="204"/>
        <scheme val="minor"/>
      </rPr>
      <t xml:space="preserve">3- </t>
    </r>
  </si>
  <si>
    <t>руб.</t>
  </si>
  <si>
    <r>
      <t xml:space="preserve">кв. </t>
    </r>
    <r>
      <rPr>
        <b/>
        <sz val="11"/>
        <rFont val="Calibri"/>
        <family val="2"/>
        <charset val="204"/>
        <scheme val="minor"/>
      </rPr>
      <t>34-</t>
    </r>
    <r>
      <rPr>
        <sz val="11"/>
        <rFont val="Calibri"/>
        <family val="2"/>
        <charset val="204"/>
        <scheme val="minor"/>
      </rPr>
      <t xml:space="preserve">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</si>
  <si>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125-</t>
    </r>
    <r>
      <rPr>
        <sz val="11"/>
        <rFont val="Calibri"/>
        <family val="2"/>
        <charset val="204"/>
        <scheme val="minor"/>
      </rPr>
      <t xml:space="preserve">      </t>
    </r>
  </si>
  <si>
    <r>
      <t xml:space="preserve">оф. </t>
    </r>
    <r>
      <rPr>
        <b/>
        <sz val="11"/>
        <rFont val="Calibri"/>
        <family val="2"/>
        <charset val="204"/>
        <scheme val="minor"/>
      </rPr>
      <t xml:space="preserve">4-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</si>
  <si>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67</t>
    </r>
    <r>
      <rPr>
        <sz val="11"/>
        <rFont val="Calibri"/>
        <family val="2"/>
        <charset val="204"/>
        <scheme val="minor"/>
      </rPr>
      <t xml:space="preserve">-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</si>
  <si>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130-</t>
    </r>
    <r>
      <rPr>
        <sz val="11"/>
        <rFont val="Calibri"/>
        <family val="2"/>
        <charset val="204"/>
        <scheme val="minor"/>
      </rPr>
      <t xml:space="preserve">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</si>
  <si>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30</t>
    </r>
    <r>
      <rPr>
        <sz val="11"/>
        <rFont val="Calibri"/>
        <family val="2"/>
        <charset val="204"/>
        <scheme val="minor"/>
      </rPr>
      <t xml:space="preserve">-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</si>
  <si>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103-</t>
    </r>
    <r>
      <rPr>
        <sz val="11"/>
        <rFont val="Calibri"/>
        <family val="2"/>
        <charset val="204"/>
        <scheme val="minor"/>
      </rPr>
      <t xml:space="preserve">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</si>
  <si>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133-</t>
    </r>
    <r>
      <rPr>
        <sz val="11"/>
        <rFont val="Calibri"/>
        <family val="2"/>
        <charset val="204"/>
        <scheme val="minor"/>
      </rPr>
      <t xml:space="preserve">      </t>
    </r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</si>
  <si>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</si>
  <si>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</si>
  <si>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</si>
  <si>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</si>
  <si>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</si>
  <si>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</si>
  <si>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</si>
  <si>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</si>
  <si>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</si>
  <si>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</si>
  <si>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</si>
  <si>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</si>
  <si>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</si>
  <si>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</si>
  <si>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</si>
  <si>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</si>
  <si>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Госповерка теплосчетчиков. (акт №А-59 от 28.02.2013г.)</t>
  </si>
  <si>
    <t>шт.</t>
  </si>
  <si>
    <t>Доска для объявлений в подъезде.</t>
  </si>
  <si>
    <t>Замена трансформаторов тока, опломбировка, прием в эксплуатацию учета э/э.</t>
  </si>
  <si>
    <t>Генеральная уборка лифтов в 3-х подъездах.</t>
  </si>
  <si>
    <t>Монтаж металлической двери (подъезд № 4 в комнату уборщицы).</t>
  </si>
  <si>
    <t>Коврики в подъезд (пластиковые).</t>
  </si>
  <si>
    <t>Генеральная уборка подъезда (1,2,3,4) в апреле.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</si>
  <si>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</si>
  <si>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Монтаж запорной арматурына вводах ГВС.</t>
  </si>
  <si>
    <t>Ремонт кровли (техно николь, мастика- выборочная устранение дефектов).</t>
  </si>
  <si>
    <t>Ремонт освещения в подъезде: установка рассеивателей на светильники (1 под.).</t>
  </si>
  <si>
    <t>Ремонт освещения в подъезде: установка рассеивателей на светильники (2 под.).</t>
  </si>
  <si>
    <t>Ремонт освещения в подъезде: установка рассеивателей на светильники (3 под.).</t>
  </si>
  <si>
    <t>Изготовление информационных бланков.</t>
  </si>
  <si>
    <t>Ремонт контейнеров.</t>
  </si>
  <si>
    <t>Госповерка теплосчетчика (1,2,3,4 под.) (акт №А-228 от12.09.2013г.).</t>
  </si>
  <si>
    <t xml:space="preserve">Выполнение э/монтажных работ (переподключение приборов учета тепловой энергии). </t>
  </si>
  <si>
    <t>раб.</t>
  </si>
  <si>
    <r>
      <t xml:space="preserve">Замена запорной арматуры </t>
    </r>
    <r>
      <rPr>
        <sz val="11"/>
        <rFont val="Calibri"/>
        <family val="2"/>
        <charset val="204"/>
      </rPr>
      <t xml:space="preserve">ø80 </t>
    </r>
    <r>
      <rPr>
        <sz val="11"/>
        <rFont val="Calibri"/>
        <family val="2"/>
        <charset val="204"/>
        <scheme val="minor"/>
      </rPr>
      <t>на обратном трубопроводе отопления( 1 под.).</t>
    </r>
  </si>
  <si>
    <t>Оформление актов допуска узлов учета тепловой энергии..</t>
  </si>
  <si>
    <t>узел</t>
  </si>
  <si>
    <t>Ремонт теплосчетчика 1 категории (1 и 3 под).</t>
  </si>
  <si>
    <r>
      <t xml:space="preserve">Замена запорной арматуры </t>
    </r>
    <r>
      <rPr>
        <sz val="11"/>
        <rFont val="Calibri"/>
        <family val="2"/>
        <charset val="204"/>
      </rPr>
      <t xml:space="preserve">ø80 </t>
    </r>
    <r>
      <rPr>
        <sz val="11"/>
        <rFont val="Calibri"/>
        <family val="2"/>
        <charset val="204"/>
        <scheme val="minor"/>
      </rPr>
      <t>на обратном трубопроводе отопления( 2 под.).</t>
    </r>
  </si>
  <si>
    <t>Всего:</t>
  </si>
  <si>
    <t>Управление МКД (8%)</t>
  </si>
  <si>
    <t>ИТОГО: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</si>
  <si>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</si>
  <si>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</si>
  <si>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</si>
  <si>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</si>
  <si>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</si>
  <si>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</si>
  <si>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</si>
  <si>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</si>
  <si>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</si>
  <si>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</si>
  <si>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</si>
  <si>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</si>
  <si>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16,66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</si>
  <si>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</si>
  <si>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</si>
  <si>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</si>
  <si>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0,00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</si>
  <si>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</si>
  <si>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</si>
  <si>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</si>
  <si>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0,027 Гкал/м</t>
  </si>
  <si>
    <t>4.</t>
  </si>
  <si>
    <t>Горячее водоснабжение.</t>
  </si>
  <si>
    <t>222,17 руб./чел.</t>
  </si>
  <si>
    <t>301,44 руб./чел.</t>
  </si>
  <si>
    <t>5.</t>
  </si>
  <si>
    <t>Холодное водоснабжение.</t>
  </si>
  <si>
    <t>52,04 руб./чел.</t>
  </si>
  <si>
    <t>74,71 руб./чел.</t>
  </si>
  <si>
    <t>6.</t>
  </si>
  <si>
    <t>Водоотведение.</t>
  </si>
  <si>
    <t>98,22 руб./чел.</t>
  </si>
  <si>
    <t>116,82 руб./чел.</t>
  </si>
  <si>
    <t>В</t>
  </si>
  <si>
    <t>году   (с 1 июля)  предлагается следующая плата за содержание и ремонт общего имущества:</t>
  </si>
  <si>
    <t xml:space="preserve"> - содержание общего имущества -   18,00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</si>
  <si>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</si>
  <si>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</si>
  <si>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</si>
  <si>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</si>
  <si>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</si>
  <si>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</si>
  <si>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</si>
  <si>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</si>
  <si>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</si>
  <si>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лифтов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</si>
  <si>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</si>
  <si>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</si>
  <si>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</si>
  <si>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подъездов</t>
  </si>
  <si>
    <t xml:space="preserve"> -   монтаж видео наблюдения</t>
  </si>
  <si>
    <t xml:space="preserve"> -   ограждение для ограничения доступа на 10-ые этажи</t>
  </si>
  <si>
    <r>
      <t xml:space="preserve"> -   частичный ремонт кровли (10м</t>
    </r>
    <r>
      <rPr>
        <b/>
        <vertAlign val="super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)</t>
    </r>
  </si>
  <si>
    <t xml:space="preserve"> -   устройство комнат для уборщиц 1,2,3 подъезды</t>
  </si>
  <si>
    <t xml:space="preserve"> ИТОГО  ориентировочно:</t>
  </si>
  <si>
    <t>рублей</t>
  </si>
  <si>
    <t xml:space="preserve"> Что  с  учетом  перерасхода (+)   или   экономии (-)  средств    в 2013 </t>
  </si>
  <si>
    <t>году</t>
  </si>
  <si>
    <t>в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</si>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</sst>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4" fontId="5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/>
    <xf numFmtId="4" fontId="7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0" fontId="5" fillId="0" borderId="0" xfId="0" applyFont="1" applyFill="1"/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5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0" xfId="0" applyFont="1" applyFill="1" applyAlignment="1"/>
    <xf numFmtId="0" fontId="1" fillId="0" borderId="11" xfId="0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0" fontId="1" fillId="0" borderId="12" xfId="0" applyFont="1" applyFill="1" applyBorder="1"/>
    <xf numFmtId="0" fontId="5" fillId="0" borderId="13" xfId="0" applyFont="1" applyFill="1" applyBorder="1" applyAlignment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1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topLeftCell="A55" workbookViewId="0">
      <selection activeCell="K84" sqref="K84"/>
    </sheetView>
  </sheetViews>
  <sheetFormatPr defaultRowHeight="15"/>
  <cols>
    <col min="1" max="1" width="5.7109375" style="1" customWidth="1"/>
    <col min="2" max="2" width="12.42578125" style="1" customWidth="1"/>
    <col min="3" max="3" width="11.42578125" style="1" customWidth="1"/>
    <col min="4" max="4" width="6.28515625" style="1" customWidth="1"/>
    <col min="5" max="5" width="8.85546875" style="1" customWidth="1"/>
    <col min="6" max="6" width="9.28515625" style="1" customWidth="1"/>
    <col min="7" max="7" width="13" style="1" customWidth="1"/>
    <col min="8" max="8" width="12.7109375" style="1" customWidth="1"/>
    <col min="9" max="9" width="10.140625" style="1" customWidth="1"/>
    <col min="10" max="10" width="11.5703125" style="1" customWidth="1"/>
    <col min="11" max="11" width="8.5703125" style="1" customWidth="1"/>
    <col min="12" max="12" width="2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7">
        <v>214</v>
      </c>
      <c r="F4" s="8" t="s">
        <v>3</v>
      </c>
      <c r="G4" s="8"/>
      <c r="H4" s="5">
        <v>2013</v>
      </c>
      <c r="I4" s="5"/>
      <c r="J4" s="8"/>
    </row>
    <row r="6" spans="1:12" ht="15.75">
      <c r="A6" s="9" t="s">
        <v>4</v>
      </c>
      <c r="B6" s="10" t="s">
        <v>5</v>
      </c>
      <c r="C6" s="1" t="s">
        <v>6</v>
      </c>
      <c r="D6" s="11" t="s">
        <v>7</v>
      </c>
      <c r="E6" s="12">
        <v>10201.9</v>
      </c>
      <c r="F6" s="1" t="s">
        <v>8</v>
      </c>
    </row>
    <row r="7" spans="1:12" ht="15.75">
      <c r="A7" s="13">
        <v>6182607.7599999998</v>
      </c>
      <c r="B7" s="13"/>
      <c r="C7" s="14" t="s">
        <v>9</v>
      </c>
      <c r="G7" s="15">
        <f>A7-J8</f>
        <v>4934280.38</v>
      </c>
      <c r="H7" s="11" t="s">
        <v>10</v>
      </c>
      <c r="I7" s="16">
        <f>(G7/A7)*100</f>
        <v>79.809047760131563</v>
      </c>
      <c r="J7" s="1" t="s">
        <v>11</v>
      </c>
    </row>
    <row r="8" spans="1:12">
      <c r="A8" s="1" t="s">
        <v>12</v>
      </c>
      <c r="J8" s="17">
        <v>1248327.3799999999</v>
      </c>
      <c r="K8" s="1" t="s">
        <v>13</v>
      </c>
    </row>
    <row r="9" spans="1:12">
      <c r="A9" s="1" t="s">
        <v>14</v>
      </c>
    </row>
    <row r="10" spans="1:12">
      <c r="A10" s="10" t="s">
        <v>15</v>
      </c>
      <c r="B10" s="18">
        <v>81326.09</v>
      </c>
      <c r="C10" s="1" t="s">
        <v>16</v>
      </c>
      <c r="E10" s="10" t="s">
        <v>17</v>
      </c>
      <c r="F10" s="19">
        <v>41175.69</v>
      </c>
      <c r="G10" s="1" t="s">
        <v>16</v>
      </c>
      <c r="I10" s="10" t="s">
        <v>18</v>
      </c>
      <c r="J10" s="18">
        <v>24970.73</v>
      </c>
      <c r="K10" s="1" t="s">
        <v>16</v>
      </c>
    </row>
    <row r="11" spans="1:12">
      <c r="A11" s="10" t="s">
        <v>19</v>
      </c>
      <c r="B11" s="18">
        <v>64747.59</v>
      </c>
      <c r="C11" s="1" t="s">
        <v>16</v>
      </c>
      <c r="E11" s="10" t="s">
        <v>20</v>
      </c>
      <c r="F11" s="19">
        <v>43806.11</v>
      </c>
      <c r="G11" s="1" t="s">
        <v>16</v>
      </c>
      <c r="I11" s="10" t="s">
        <v>21</v>
      </c>
      <c r="J11" s="18">
        <v>18752.53</v>
      </c>
      <c r="K11" s="1" t="s">
        <v>16</v>
      </c>
    </row>
    <row r="12" spans="1:12">
      <c r="A12" s="10" t="s">
        <v>22</v>
      </c>
      <c r="B12" s="18">
        <v>27056.78</v>
      </c>
      <c r="C12" s="1" t="s">
        <v>16</v>
      </c>
      <c r="E12" s="10" t="s">
        <v>23</v>
      </c>
      <c r="F12" s="19">
        <v>24815</v>
      </c>
      <c r="G12" s="1" t="s">
        <v>16</v>
      </c>
      <c r="I12" s="10" t="s">
        <v>24</v>
      </c>
      <c r="J12" s="18">
        <v>13010.84</v>
      </c>
      <c r="K12" s="1" t="s">
        <v>16</v>
      </c>
    </row>
    <row r="13" spans="1:12">
      <c r="B13" s="20"/>
      <c r="F13" s="20"/>
      <c r="J13" s="20"/>
    </row>
    <row r="14" spans="1:12" ht="15.75">
      <c r="A14" s="1" t="s">
        <v>25</v>
      </c>
      <c r="J14" s="20">
        <f>G15+G16+G17+G18</f>
        <v>6182607.7599999998</v>
      </c>
      <c r="K14" s="21"/>
    </row>
    <row r="15" spans="1:12">
      <c r="A15" s="22" t="s">
        <v>26</v>
      </c>
      <c r="B15" s="1" t="s">
        <v>27</v>
      </c>
      <c r="G15" s="23">
        <f>(A7*43.5/100)</f>
        <v>2689434.3755999999</v>
      </c>
      <c r="H15" s="1" t="s">
        <v>16</v>
      </c>
    </row>
    <row r="16" spans="1:12">
      <c r="A16" s="22" t="s">
        <v>26</v>
      </c>
      <c r="B16" s="1" t="s">
        <v>28</v>
      </c>
      <c r="G16" s="23">
        <f>(A7*36.6/100)</f>
        <v>2262834.4401600002</v>
      </c>
      <c r="H16" s="1" t="s">
        <v>16</v>
      </c>
    </row>
    <row r="17" spans="1:12">
      <c r="A17" s="22" t="s">
        <v>26</v>
      </c>
      <c r="B17" s="1" t="s">
        <v>29</v>
      </c>
      <c r="G17" s="23">
        <f>(A7*12.5/100)</f>
        <v>772825.97</v>
      </c>
      <c r="H17" s="1" t="s">
        <v>16</v>
      </c>
      <c r="K17" s="14"/>
      <c r="L17" s="24"/>
    </row>
    <row r="18" spans="1:12">
      <c r="A18" s="22" t="s">
        <v>26</v>
      </c>
      <c r="B18" s="1" t="s">
        <v>30</v>
      </c>
      <c r="G18" s="23">
        <f>(A7*7.4/100)</f>
        <v>457512.97424000001</v>
      </c>
      <c r="H18" s="1" t="s">
        <v>16</v>
      </c>
    </row>
    <row r="19" spans="1:12">
      <c r="G19" s="25"/>
    </row>
    <row r="20" spans="1:12">
      <c r="A20" s="26" t="s">
        <v>31</v>
      </c>
      <c r="G20" s="23">
        <f>E6*2*1/1.03</f>
        <v>19809.514563106794</v>
      </c>
      <c r="H20" s="1" t="s">
        <v>32</v>
      </c>
    </row>
    <row r="21" spans="1:12" ht="15.75" thickBot="1">
      <c r="A21" s="27">
        <v>0</v>
      </c>
      <c r="B21" s="27"/>
      <c r="C21" s="1" t="s">
        <v>33</v>
      </c>
    </row>
    <row r="22" spans="1:12">
      <c r="A22" s="28" t="s">
        <v>2</v>
      </c>
      <c r="B22" s="29" t="s">
        <v>34</v>
      </c>
      <c r="C22" s="30"/>
      <c r="D22" s="30"/>
      <c r="E22" s="30"/>
      <c r="F22" s="30"/>
      <c r="G22" s="30"/>
      <c r="H22" s="31"/>
      <c r="I22" s="28" t="s">
        <v>35</v>
      </c>
      <c r="J22" s="32" t="s">
        <v>36</v>
      </c>
      <c r="K22" s="29" t="s">
        <v>37</v>
      </c>
      <c r="L22" s="31"/>
    </row>
    <row r="23" spans="1:12" ht="15.75" thickBot="1">
      <c r="A23" s="33" t="s">
        <v>38</v>
      </c>
      <c r="B23" s="34"/>
      <c r="C23" s="35"/>
      <c r="D23" s="35"/>
      <c r="E23" s="35"/>
      <c r="F23" s="35"/>
      <c r="G23" s="35"/>
      <c r="H23" s="36"/>
      <c r="I23" s="33" t="s">
        <v>39</v>
      </c>
      <c r="J23" s="91"/>
      <c r="K23" s="92" t="s">
        <v>40</v>
      </c>
      <c r="L23" s="93"/>
    </row>
    <row r="24" spans="1:12">
      <c r="A24" s="37">
        <v>1</v>
      </c>
      <c r="B24" s="38" t="s">
        <v>41</v>
      </c>
      <c r="C24" s="39"/>
      <c r="D24" s="39"/>
      <c r="E24" s="39"/>
      <c r="F24" s="39"/>
      <c r="G24" s="39"/>
      <c r="H24" s="40"/>
      <c r="I24" s="10" t="s">
        <v>42</v>
      </c>
      <c r="J24" s="41">
        <v>4</v>
      </c>
      <c r="K24" s="42">
        <v>56750</v>
      </c>
      <c r="L24" s="43"/>
    </row>
    <row r="25" spans="1:12">
      <c r="A25" s="37">
        <v>2</v>
      </c>
      <c r="B25" s="44" t="s">
        <v>43</v>
      </c>
      <c r="C25" s="45"/>
      <c r="D25" s="45"/>
      <c r="E25" s="45"/>
      <c r="F25" s="45"/>
      <c r="G25" s="45"/>
      <c r="H25" s="46"/>
      <c r="I25" s="10" t="s">
        <v>42</v>
      </c>
      <c r="J25" s="41">
        <v>4</v>
      </c>
      <c r="K25" s="42">
        <f>4*4250</f>
        <v>17000</v>
      </c>
      <c r="L25" s="43"/>
    </row>
    <row r="26" spans="1:12">
      <c r="A26" s="37">
        <v>3</v>
      </c>
      <c r="B26" s="44" t="s">
        <v>44</v>
      </c>
      <c r="C26" s="47"/>
      <c r="D26" s="47"/>
      <c r="E26" s="47"/>
      <c r="F26" s="47"/>
      <c r="G26" s="47"/>
      <c r="H26" s="46"/>
      <c r="I26" s="10" t="s">
        <v>42</v>
      </c>
      <c r="J26" s="41">
        <v>12</v>
      </c>
      <c r="K26" s="42">
        <v>19000</v>
      </c>
      <c r="L26" s="43"/>
    </row>
    <row r="27" spans="1:12">
      <c r="A27" s="37">
        <v>4</v>
      </c>
      <c r="B27" s="44" t="s">
        <v>45</v>
      </c>
      <c r="C27" s="47"/>
      <c r="D27" s="47"/>
      <c r="E27" s="47"/>
      <c r="F27" s="47"/>
      <c r="G27" s="47"/>
      <c r="H27" s="46"/>
      <c r="I27" s="10" t="s">
        <v>42</v>
      </c>
      <c r="J27" s="41">
        <v>3</v>
      </c>
      <c r="K27" s="42">
        <v>1998</v>
      </c>
      <c r="L27" s="43"/>
    </row>
    <row r="28" spans="1:12">
      <c r="A28" s="37">
        <v>5</v>
      </c>
      <c r="B28" s="48" t="s">
        <v>46</v>
      </c>
      <c r="C28" s="49"/>
      <c r="D28" s="49"/>
      <c r="E28" s="49"/>
      <c r="F28" s="49"/>
      <c r="G28" s="49"/>
      <c r="H28" s="50"/>
      <c r="I28" s="10" t="s">
        <v>42</v>
      </c>
      <c r="J28" s="41">
        <v>1</v>
      </c>
      <c r="K28" s="42">
        <v>9500</v>
      </c>
      <c r="L28" s="43"/>
    </row>
    <row r="29" spans="1:12">
      <c r="A29" s="37">
        <v>7</v>
      </c>
      <c r="B29" s="44" t="s">
        <v>47</v>
      </c>
      <c r="C29" s="47"/>
      <c r="D29" s="47"/>
      <c r="E29" s="47"/>
      <c r="F29" s="47"/>
      <c r="G29" s="47"/>
      <c r="H29" s="46"/>
      <c r="I29" s="10" t="s">
        <v>42</v>
      </c>
      <c r="J29" s="41">
        <v>4</v>
      </c>
      <c r="K29" s="42">
        <f>6000+650</f>
        <v>6650</v>
      </c>
      <c r="L29" s="43"/>
    </row>
    <row r="30" spans="1:12" ht="17.25">
      <c r="A30" s="37">
        <v>8</v>
      </c>
      <c r="B30" s="44" t="s">
        <v>48</v>
      </c>
      <c r="C30" s="47"/>
      <c r="D30" s="47"/>
      <c r="E30" s="47"/>
      <c r="F30" s="47"/>
      <c r="G30" s="47"/>
      <c r="H30" s="46"/>
      <c r="I30" s="10" t="s">
        <v>49</v>
      </c>
      <c r="J30" s="41">
        <v>1820.7</v>
      </c>
      <c r="K30" s="42">
        <f>4*500</f>
        <v>2000</v>
      </c>
      <c r="L30" s="43"/>
    </row>
    <row r="31" spans="1:12">
      <c r="A31" s="37">
        <v>9</v>
      </c>
      <c r="B31" s="44" t="s">
        <v>50</v>
      </c>
      <c r="C31" s="47"/>
      <c r="D31" s="47"/>
      <c r="E31" s="47"/>
      <c r="F31" s="47"/>
      <c r="G31" s="47"/>
      <c r="H31" s="46"/>
      <c r="I31" s="10" t="s">
        <v>42</v>
      </c>
      <c r="J31" s="41">
        <v>8</v>
      </c>
      <c r="K31" s="42">
        <f>23509.5+10000</f>
        <v>33509.5</v>
      </c>
      <c r="L31" s="43"/>
    </row>
    <row r="32" spans="1:12" ht="17.25">
      <c r="A32" s="37">
        <v>10</v>
      </c>
      <c r="B32" s="44" t="s">
        <v>51</v>
      </c>
      <c r="C32" s="47"/>
      <c r="D32" s="47"/>
      <c r="E32" s="47"/>
      <c r="F32" s="47"/>
      <c r="G32" s="47"/>
      <c r="H32" s="46"/>
      <c r="I32" s="10" t="s">
        <v>49</v>
      </c>
      <c r="J32" s="51">
        <v>250</v>
      </c>
      <c r="K32" s="42">
        <v>31000</v>
      </c>
      <c r="L32" s="43"/>
    </row>
    <row r="33" spans="1:12">
      <c r="A33" s="37">
        <v>11</v>
      </c>
      <c r="B33" s="44" t="s">
        <v>52</v>
      </c>
      <c r="C33" s="45"/>
      <c r="D33" s="45"/>
      <c r="E33" s="45"/>
      <c r="F33" s="45"/>
      <c r="G33" s="45"/>
      <c r="H33" s="46"/>
      <c r="I33" s="52" t="s">
        <v>42</v>
      </c>
      <c r="J33" s="52">
        <v>20</v>
      </c>
      <c r="K33" s="53">
        <v>820</v>
      </c>
      <c r="L33" s="54"/>
    </row>
    <row r="34" spans="1:12">
      <c r="A34" s="37">
        <v>12</v>
      </c>
      <c r="B34" s="44" t="s">
        <v>53</v>
      </c>
      <c r="C34" s="45"/>
      <c r="D34" s="45"/>
      <c r="E34" s="45"/>
      <c r="F34" s="45"/>
      <c r="G34" s="45"/>
      <c r="H34" s="46"/>
      <c r="I34" s="52" t="s">
        <v>42</v>
      </c>
      <c r="J34" s="52">
        <v>11</v>
      </c>
      <c r="K34" s="53">
        <v>490</v>
      </c>
      <c r="L34" s="54"/>
    </row>
    <row r="35" spans="1:12">
      <c r="A35" s="37">
        <v>13</v>
      </c>
      <c r="B35" s="44" t="s">
        <v>54</v>
      </c>
      <c r="C35" s="45"/>
      <c r="D35" s="45"/>
      <c r="E35" s="45"/>
      <c r="F35" s="45"/>
      <c r="G35" s="45"/>
      <c r="H35" s="46"/>
      <c r="I35" s="52" t="s">
        <v>42</v>
      </c>
      <c r="J35" s="52">
        <v>15</v>
      </c>
      <c r="K35" s="53">
        <v>1900</v>
      </c>
      <c r="L35" s="54"/>
    </row>
    <row r="36" spans="1:12">
      <c r="A36" s="37">
        <v>14</v>
      </c>
      <c r="B36" s="44" t="s">
        <v>55</v>
      </c>
      <c r="C36" s="45"/>
      <c r="D36" s="45"/>
      <c r="E36" s="45"/>
      <c r="F36" s="45"/>
      <c r="G36" s="45"/>
      <c r="H36" s="46"/>
      <c r="I36" s="52" t="s">
        <v>42</v>
      </c>
      <c r="J36" s="52">
        <v>200</v>
      </c>
      <c r="K36" s="53">
        <f>200*9.22</f>
        <v>1844.0000000000002</v>
      </c>
      <c r="L36" s="54"/>
    </row>
    <row r="37" spans="1:12">
      <c r="A37" s="37">
        <v>15</v>
      </c>
      <c r="B37" s="44" t="s">
        <v>56</v>
      </c>
      <c r="C37" s="45"/>
      <c r="D37" s="45"/>
      <c r="E37" s="45"/>
      <c r="F37" s="45"/>
      <c r="G37" s="45"/>
      <c r="H37" s="46"/>
      <c r="I37" s="52" t="s">
        <v>42</v>
      </c>
      <c r="J37" s="52">
        <v>4</v>
      </c>
      <c r="K37" s="53">
        <f>3570+8000</f>
        <v>11570</v>
      </c>
      <c r="L37" s="54"/>
    </row>
    <row r="38" spans="1:12">
      <c r="A38" s="37">
        <v>16</v>
      </c>
      <c r="B38" s="44" t="s">
        <v>57</v>
      </c>
      <c r="C38" s="45"/>
      <c r="D38" s="45"/>
      <c r="E38" s="45"/>
      <c r="F38" s="45"/>
      <c r="G38" s="45"/>
      <c r="H38" s="46"/>
      <c r="I38" s="52" t="s">
        <v>42</v>
      </c>
      <c r="J38" s="52">
        <v>4</v>
      </c>
      <c r="K38" s="53">
        <v>53500</v>
      </c>
      <c r="L38" s="54"/>
    </row>
    <row r="39" spans="1:12">
      <c r="A39" s="37">
        <v>17</v>
      </c>
      <c r="B39" s="44" t="s">
        <v>58</v>
      </c>
      <c r="C39" s="45"/>
      <c r="D39" s="45"/>
      <c r="E39" s="45"/>
      <c r="F39" s="45"/>
      <c r="G39" s="45"/>
      <c r="H39" s="46"/>
      <c r="I39" s="52" t="s">
        <v>59</v>
      </c>
      <c r="J39" s="52">
        <v>1</v>
      </c>
      <c r="K39" s="53">
        <f>2500</f>
        <v>2500</v>
      </c>
      <c r="L39" s="54"/>
    </row>
    <row r="40" spans="1:12">
      <c r="A40" s="37">
        <v>18</v>
      </c>
      <c r="B40" s="44" t="s">
        <v>60</v>
      </c>
      <c r="C40" s="45"/>
      <c r="D40" s="45"/>
      <c r="E40" s="45"/>
      <c r="F40" s="45"/>
      <c r="G40" s="45"/>
      <c r="H40" s="46"/>
      <c r="I40" s="52" t="s">
        <v>42</v>
      </c>
      <c r="J40" s="52">
        <v>1</v>
      </c>
      <c r="K40" s="53">
        <v>2362.5</v>
      </c>
      <c r="L40" s="54"/>
    </row>
    <row r="41" spans="1:12">
      <c r="A41" s="37">
        <v>19</v>
      </c>
      <c r="B41" s="44" t="s">
        <v>61</v>
      </c>
      <c r="C41" s="45"/>
      <c r="D41" s="45"/>
      <c r="E41" s="45"/>
      <c r="F41" s="45"/>
      <c r="G41" s="45"/>
      <c r="H41" s="46"/>
      <c r="I41" s="52" t="s">
        <v>62</v>
      </c>
      <c r="J41" s="52">
        <v>4</v>
      </c>
      <c r="K41" s="53">
        <v>3115.28</v>
      </c>
      <c r="L41" s="54"/>
    </row>
    <row r="42" spans="1:12">
      <c r="A42" s="37">
        <v>20</v>
      </c>
      <c r="B42" s="44" t="s">
        <v>63</v>
      </c>
      <c r="C42" s="45"/>
      <c r="D42" s="45"/>
      <c r="E42" s="45"/>
      <c r="F42" s="45"/>
      <c r="G42" s="45"/>
      <c r="H42" s="46"/>
      <c r="I42" s="52" t="s">
        <v>59</v>
      </c>
      <c r="J42" s="52">
        <v>1</v>
      </c>
      <c r="K42" s="53">
        <v>5500</v>
      </c>
      <c r="L42" s="54"/>
    </row>
    <row r="43" spans="1:12">
      <c r="A43" s="37">
        <v>21</v>
      </c>
      <c r="B43" s="44" t="s">
        <v>64</v>
      </c>
      <c r="C43" s="45"/>
      <c r="D43" s="45"/>
      <c r="E43" s="45"/>
      <c r="F43" s="45"/>
      <c r="G43" s="45"/>
      <c r="H43" s="46"/>
      <c r="I43" s="52" t="s">
        <v>42</v>
      </c>
      <c r="J43" s="52">
        <v>1</v>
      </c>
      <c r="K43" s="53">
        <f>2362.5+3500</f>
        <v>5862.5</v>
      </c>
      <c r="L43" s="54"/>
    </row>
    <row r="44" spans="1:12">
      <c r="A44" s="37"/>
      <c r="B44" s="44" t="s">
        <v>65</v>
      </c>
      <c r="C44" s="45"/>
      <c r="D44" s="45"/>
      <c r="E44" s="45"/>
      <c r="F44" s="45"/>
      <c r="G44" s="45"/>
      <c r="H44" s="46"/>
      <c r="I44" s="52"/>
      <c r="J44" s="52"/>
      <c r="K44" s="53">
        <f>SUM(K24:L43)</f>
        <v>266871.78000000003</v>
      </c>
      <c r="L44" s="54"/>
    </row>
    <row r="45" spans="1:12" ht="15.75" thickBot="1">
      <c r="A45" s="37"/>
      <c r="B45" s="44" t="s">
        <v>66</v>
      </c>
      <c r="C45" s="45"/>
      <c r="D45" s="45"/>
      <c r="E45" s="45"/>
      <c r="F45" s="45"/>
      <c r="G45" s="45"/>
      <c r="H45" s="46"/>
      <c r="I45" s="52"/>
      <c r="J45" s="55"/>
      <c r="K45" s="56">
        <f>K44*0.08</f>
        <v>21349.742400000003</v>
      </c>
      <c r="L45" s="57"/>
    </row>
    <row r="46" spans="1:12" ht="16.5" thickBot="1">
      <c r="A46" s="58"/>
      <c r="B46" s="59" t="s">
        <v>67</v>
      </c>
      <c r="C46" s="60"/>
      <c r="D46" s="60"/>
      <c r="E46" s="60"/>
      <c r="F46" s="60"/>
      <c r="G46" s="60"/>
      <c r="H46" s="61"/>
      <c r="I46" s="58"/>
      <c r="J46" s="62"/>
      <c r="K46" s="63">
        <f>K44+K45</f>
        <v>288221.52240000002</v>
      </c>
      <c r="L46" s="64"/>
    </row>
    <row r="47" spans="1:12">
      <c r="A47" s="1" t="s">
        <v>68</v>
      </c>
    </row>
    <row r="48" spans="1:12">
      <c r="A48" s="1" t="s">
        <v>69</v>
      </c>
      <c r="D48" s="10" t="str">
        <f>I23</f>
        <v>изм.</v>
      </c>
      <c r="E48" s="1" t="s">
        <v>70</v>
      </c>
      <c r="G48" s="12">
        <f>K46-G20</f>
        <v>268412.0078368932</v>
      </c>
      <c r="H48" s="1" t="s">
        <v>71</v>
      </c>
    </row>
    <row r="49" spans="1:12" ht="15.75" thickBot="1">
      <c r="A49" s="1" t="s">
        <v>72</v>
      </c>
      <c r="B49" s="10">
        <f>H4</f>
        <v>2013</v>
      </c>
      <c r="C49" s="1" t="s">
        <v>73</v>
      </c>
    </row>
    <row r="50" spans="1:12">
      <c r="A50" s="65" t="s">
        <v>2</v>
      </c>
      <c r="B50" s="66" t="s">
        <v>74</v>
      </c>
      <c r="C50" s="67"/>
      <c r="D50" s="67"/>
      <c r="E50" s="67"/>
      <c r="F50" s="66" t="s">
        <v>75</v>
      </c>
      <c r="G50" s="67"/>
      <c r="H50" s="68"/>
      <c r="I50" s="66" t="s">
        <v>76</v>
      </c>
      <c r="J50" s="67"/>
      <c r="K50" s="67"/>
      <c r="L50" s="68"/>
    </row>
    <row r="51" spans="1:12" ht="15.75" thickBot="1">
      <c r="A51" s="69"/>
      <c r="B51" s="70"/>
      <c r="C51" s="71"/>
      <c r="D51" s="71"/>
      <c r="E51" s="71"/>
      <c r="F51" s="70"/>
      <c r="G51" s="71"/>
      <c r="H51" s="72"/>
      <c r="I51" s="70" t="s">
        <v>77</v>
      </c>
      <c r="J51" s="71"/>
      <c r="K51" s="71"/>
      <c r="L51" s="72"/>
    </row>
    <row r="52" spans="1:12">
      <c r="A52" s="73" t="s">
        <v>78</v>
      </c>
      <c r="B52" s="74" t="s">
        <v>79</v>
      </c>
      <c r="C52" s="75"/>
      <c r="D52" s="75"/>
      <c r="E52" s="76"/>
      <c r="F52" s="77" t="s">
        <v>80</v>
      </c>
      <c r="G52" s="78"/>
      <c r="H52" s="79"/>
      <c r="I52" s="77" t="s">
        <v>81</v>
      </c>
      <c r="J52" s="78"/>
      <c r="K52" s="78"/>
      <c r="L52" s="79"/>
    </row>
    <row r="53" spans="1:12">
      <c r="A53" s="37" t="s">
        <v>82</v>
      </c>
      <c r="B53" s="44" t="s">
        <v>83</v>
      </c>
      <c r="C53" s="45"/>
      <c r="D53" s="45"/>
      <c r="E53" s="46"/>
      <c r="F53" s="80" t="s">
        <v>84</v>
      </c>
      <c r="G53" s="81"/>
      <c r="H53" s="82"/>
      <c r="I53" s="80" t="s">
        <v>85</v>
      </c>
      <c r="J53" s="81"/>
      <c r="K53" s="81"/>
      <c r="L53" s="82"/>
    </row>
    <row r="54" spans="1:12">
      <c r="A54" s="37" t="s">
        <v>86</v>
      </c>
      <c r="B54" s="44" t="s">
        <v>87</v>
      </c>
      <c r="C54" s="45"/>
      <c r="D54" s="45"/>
      <c r="E54" s="46"/>
      <c r="F54" s="80" t="s">
        <v>88</v>
      </c>
      <c r="G54" s="81"/>
      <c r="H54" s="82"/>
      <c r="I54" s="80" t="s">
        <v>88</v>
      </c>
      <c r="J54" s="81"/>
      <c r="K54" s="81"/>
      <c r="L54" s="82"/>
    </row>
    <row r="55" spans="1:12">
      <c r="A55" s="37" t="s">
        <v>89</v>
      </c>
      <c r="B55" s="44" t="s">
        <v>90</v>
      </c>
      <c r="C55" s="45"/>
      <c r="D55" s="45"/>
      <c r="E55" s="46"/>
      <c r="F55" s="80" t="s">
        <v>91</v>
      </c>
      <c r="G55" s="81"/>
      <c r="H55" s="82"/>
      <c r="I55" s="80" t="s">
        <v>92</v>
      </c>
      <c r="J55" s="81"/>
      <c r="K55" s="81"/>
      <c r="L55" s="82"/>
    </row>
    <row r="56" spans="1:12">
      <c r="A56" s="37" t="s">
        <v>93</v>
      </c>
      <c r="B56" s="44" t="s">
        <v>94</v>
      </c>
      <c r="C56" s="45"/>
      <c r="D56" s="45"/>
      <c r="E56" s="46"/>
      <c r="F56" s="80" t="s">
        <v>95</v>
      </c>
      <c r="G56" s="81"/>
      <c r="H56" s="82"/>
      <c r="I56" s="80" t="s">
        <v>96</v>
      </c>
      <c r="J56" s="81"/>
      <c r="K56" s="81"/>
      <c r="L56" s="82"/>
    </row>
    <row r="57" spans="1:12" ht="15.75" thickBot="1">
      <c r="A57" s="83" t="s">
        <v>97</v>
      </c>
      <c r="B57" s="84" t="s">
        <v>98</v>
      </c>
      <c r="C57" s="85"/>
      <c r="D57" s="85"/>
      <c r="E57" s="86"/>
      <c r="F57" s="34" t="s">
        <v>99</v>
      </c>
      <c r="G57" s="35"/>
      <c r="H57" s="36"/>
      <c r="I57" s="34" t="s">
        <v>100</v>
      </c>
      <c r="J57" s="35"/>
      <c r="K57" s="35"/>
      <c r="L57" s="36"/>
    </row>
    <row r="59" spans="1:12">
      <c r="A59" s="87" t="s">
        <v>101</v>
      </c>
      <c r="B59" s="10">
        <f>H4+1</f>
        <v>2014</v>
      </c>
      <c r="C59" s="1" t="s">
        <v>102</v>
      </c>
    </row>
    <row r="60" spans="1:12">
      <c r="A60" s="88" t="s">
        <v>103</v>
      </c>
    </row>
    <row r="61" spans="1:12">
      <c r="A61" s="45" t="s">
        <v>104</v>
      </c>
      <c r="B61" s="45"/>
      <c r="C61" s="45"/>
      <c r="D61" s="45"/>
      <c r="E61" s="45"/>
      <c r="F61" s="16">
        <f>H80</f>
        <v>5.819275558449025</v>
      </c>
      <c r="G61" s="1" t="s">
        <v>105</v>
      </c>
    </row>
    <row r="62" spans="1:12">
      <c r="A62" s="88" t="s">
        <v>106</v>
      </c>
    </row>
    <row r="63" spans="1:12">
      <c r="A63" s="88" t="s">
        <v>107</v>
      </c>
    </row>
    <row r="64" spans="1:12">
      <c r="A64" s="88" t="s">
        <v>108</v>
      </c>
    </row>
    <row r="65" spans="1:11">
      <c r="A65" s="88" t="s">
        <v>109</v>
      </c>
    </row>
    <row r="67" spans="1:11">
      <c r="A67" s="88" t="s">
        <v>110</v>
      </c>
      <c r="B67" s="10">
        <f>H4+1</f>
        <v>2014</v>
      </c>
      <c r="C67" s="1" t="s">
        <v>111</v>
      </c>
    </row>
    <row r="68" spans="1:11">
      <c r="A68" s="88" t="s">
        <v>112</v>
      </c>
    </row>
    <row r="69" spans="1:11">
      <c r="A69" s="88" t="s">
        <v>113</v>
      </c>
      <c r="J69" s="20">
        <f>6500*4</f>
        <v>26000</v>
      </c>
      <c r="K69" s="1" t="s">
        <v>16</v>
      </c>
    </row>
    <row r="70" spans="1:11">
      <c r="A70" s="88" t="s">
        <v>114</v>
      </c>
      <c r="J70" s="20">
        <v>6000</v>
      </c>
      <c r="K70" s="1" t="s">
        <v>16</v>
      </c>
    </row>
    <row r="71" spans="1:11">
      <c r="A71" s="88" t="s">
        <v>115</v>
      </c>
      <c r="J71" s="20">
        <v>50000</v>
      </c>
      <c r="K71" s="1" t="s">
        <v>16</v>
      </c>
    </row>
    <row r="72" spans="1:11">
      <c r="A72" s="88" t="s">
        <v>116</v>
      </c>
      <c r="J72" s="20">
        <v>10000</v>
      </c>
      <c r="K72" s="1" t="s">
        <v>16</v>
      </c>
    </row>
    <row r="73" spans="1:11">
      <c r="A73" s="88" t="s">
        <v>117</v>
      </c>
      <c r="J73" s="20">
        <v>12000</v>
      </c>
      <c r="K73" s="1" t="s">
        <v>16</v>
      </c>
    </row>
    <row r="74" spans="1:11">
      <c r="A74" s="88" t="s">
        <v>118</v>
      </c>
      <c r="J74" s="20">
        <v>120000</v>
      </c>
      <c r="K74" s="1" t="s">
        <v>16</v>
      </c>
    </row>
    <row r="75" spans="1:11">
      <c r="A75" s="88" t="s">
        <v>119</v>
      </c>
      <c r="J75" s="20">
        <v>120000</v>
      </c>
      <c r="K75" s="1" t="s">
        <v>16</v>
      </c>
    </row>
    <row r="76" spans="1:11" ht="17.25">
      <c r="A76" s="88" t="s">
        <v>120</v>
      </c>
      <c r="J76" s="20">
        <v>10000</v>
      </c>
      <c r="K76" s="1" t="s">
        <v>16</v>
      </c>
    </row>
    <row r="77" spans="1:11">
      <c r="A77" s="88" t="s">
        <v>121</v>
      </c>
      <c r="J77" s="20">
        <v>90000</v>
      </c>
      <c r="K77" s="1" t="s">
        <v>16</v>
      </c>
    </row>
    <row r="78" spans="1:11">
      <c r="A78" s="89" t="s">
        <v>122</v>
      </c>
      <c r="J78" s="23">
        <f>SUM(J69:J77)</f>
        <v>444000</v>
      </c>
      <c r="K78" s="17" t="s">
        <v>123</v>
      </c>
    </row>
    <row r="79" spans="1:11">
      <c r="A79" s="88" t="s">
        <v>124</v>
      </c>
      <c r="H79" s="10" t="s">
        <v>125</v>
      </c>
      <c r="I79" s="1" t="s">
        <v>126</v>
      </c>
      <c r="J79" s="23">
        <f>G48</f>
        <v>268412.0078368932</v>
      </c>
      <c r="K79" s="23"/>
    </row>
    <row r="80" spans="1:11">
      <c r="A80" s="88" t="s">
        <v>127</v>
      </c>
      <c r="C80" s="12">
        <f>J78+J79</f>
        <v>712412.0078368932</v>
      </c>
      <c r="D80" s="10" t="s">
        <v>128</v>
      </c>
      <c r="E80" s="90">
        <v>2013</v>
      </c>
      <c r="F80" s="1" t="s">
        <v>129</v>
      </c>
      <c r="H80" s="16">
        <f>C80/(E6*12)</f>
        <v>5.819275558449025</v>
      </c>
      <c r="I80" s="1" t="s">
        <v>130</v>
      </c>
    </row>
    <row r="82" spans="2:11">
      <c r="B82" s="1" t="s">
        <v>131</v>
      </c>
    </row>
    <row r="83" spans="2:11">
      <c r="B83" s="1" t="s">
        <v>75</v>
      </c>
      <c r="I83" s="1" t="s">
        <v>132</v>
      </c>
    </row>
    <row r="84" spans="2:11">
      <c r="K84" s="2"/>
    </row>
  </sheetData>
  <mergeCells count="77">
    <mergeCell ref="B57:E57"/>
    <mergeCell ref="F57:H57"/>
    <mergeCell ref="I57:L57"/>
    <mergeCell ref="A61:E61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5:H45"/>
    <mergeCell ref="K45:L45"/>
    <mergeCell ref="K46:L46"/>
    <mergeCell ref="B50:E50"/>
    <mergeCell ref="F50:H50"/>
    <mergeCell ref="I50:L50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6:H26"/>
    <mergeCell ref="K26:L26"/>
    <mergeCell ref="B27:H27"/>
    <mergeCell ref="K27:L27"/>
    <mergeCell ref="K28:L28"/>
    <mergeCell ref="B29:H29"/>
    <mergeCell ref="K29:L29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2014-04-11T01:51:31Z</dcterms:modified>
</cp:coreProperties>
</file>