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86" i="1"/>
  <c r="H85"/>
  <c r="J84"/>
  <c r="B73"/>
  <c r="K67"/>
  <c r="E67"/>
  <c r="B63"/>
  <c r="B53"/>
  <c r="D52"/>
  <c r="K46"/>
  <c r="K45"/>
  <c r="K44"/>
  <c r="K43"/>
  <c r="K42"/>
  <c r="K41"/>
  <c r="K39"/>
  <c r="K38"/>
  <c r="J38"/>
  <c r="K37"/>
  <c r="K36"/>
  <c r="K35"/>
  <c r="K34"/>
  <c r="K33"/>
  <c r="K32"/>
  <c r="K31"/>
  <c r="K27"/>
  <c r="J27"/>
  <c r="K26"/>
  <c r="K24"/>
  <c r="G19"/>
  <c r="G17"/>
  <c r="G16"/>
  <c r="G15"/>
  <c r="G14"/>
  <c r="G7"/>
  <c r="I7" s="1"/>
  <c r="A20" s="1"/>
  <c r="J13" l="1"/>
  <c r="K47"/>
  <c r="K48" l="1"/>
  <c r="K49" s="1"/>
  <c r="K50" s="1"/>
  <c r="G52" s="1"/>
  <c r="K85" s="1"/>
  <c r="C86" s="1"/>
  <c r="H86" s="1"/>
</calcChain>
</file>

<file path=xl/sharedStrings.xml><?xml version="1.0" encoding="utf-8"?>
<sst xmlns="http://schemas.openxmlformats.org/spreadsheetml/2006/main" count="185" uniqueCount="144">
  <si>
    <t>Отчет ООО "Управляющая компания "Альтернатива"</t>
  </si>
  <si>
    <t>о выполнении договора управления многоквартирным домом</t>
  </si>
  <si>
    <t>№</t>
  </si>
  <si>
    <t>244/3</t>
  </si>
  <si>
    <t xml:space="preserve">     по ул. Байкальская   за </t>
  </si>
  <si>
    <t>год.</t>
  </si>
  <si>
    <t xml:space="preserve">1.   В </t>
  </si>
  <si>
    <t>г.   по дому</t>
  </si>
  <si>
    <t>(</t>
  </si>
  <si>
    <r>
      <t>м</t>
    </r>
    <r>
      <rPr>
        <sz val="11"/>
        <rFont val="Calibri"/>
        <family val="2"/>
        <charset val="204"/>
      </rPr>
      <t>²) начислено за содержание, ремонт и коммунальные услуги:</t>
    </r>
  </si>
  <si>
    <t>рублей, оплачено собственниками</t>
  </si>
  <si>
    <t>рублей               (</t>
  </si>
  <si>
    <t>%)</t>
  </si>
  <si>
    <t>2.  Задолженность  жителей  по  квартплате  и  коммунальным  услугам  составляет</t>
  </si>
  <si>
    <t xml:space="preserve"> рубля,</t>
  </si>
  <si>
    <t>в том числе (имеющие значительную задолженность:</t>
  </si>
  <si>
    <r>
      <t>оф.</t>
    </r>
    <r>
      <rPr>
        <b/>
        <sz val="11"/>
        <rFont val="Calibri"/>
        <family val="2"/>
        <charset val="204"/>
        <scheme val="minor"/>
      </rPr>
      <t xml:space="preserve"> </t>
    </r>
    <r>
      <rPr>
        <sz val="11"/>
        <rFont val="Calibri"/>
        <family val="2"/>
        <charset val="204"/>
        <scheme val="minor"/>
      </rPr>
      <t>1</t>
    </r>
    <r>
      <rPr>
        <b/>
        <sz val="11"/>
        <rFont val="Calibri"/>
        <family val="2"/>
        <charset val="204"/>
        <scheme val="minor"/>
      </rPr>
      <t xml:space="preserve"> </t>
    </r>
    <r>
      <rPr>
        <sz val="11"/>
        <rFont val="Calibri"/>
        <family val="2"/>
        <charset val="204"/>
        <scheme val="minor"/>
      </rPr>
      <t xml:space="preserve">- </t>
    </r>
  </si>
  <si>
    <t>руб.</t>
  </si>
  <si>
    <r>
      <t>кв. 15</t>
    </r>
    <r>
      <rPr>
        <b/>
        <sz val="11"/>
        <rFont val="Calibri"/>
        <family val="2"/>
        <charset val="204"/>
        <scheme val="minor"/>
      </rPr>
      <t xml:space="preserve"> - </t>
    </r>
  </si>
  <si>
    <t xml:space="preserve">оф. 3 -              </t>
  </si>
  <si>
    <r>
      <t>кв. 18</t>
    </r>
    <r>
      <rPr>
        <b/>
        <sz val="11"/>
        <rFont val="Calibri"/>
        <family val="2"/>
        <charset val="204"/>
        <scheme val="minor"/>
      </rPr>
      <t xml:space="preserve"> -</t>
    </r>
  </si>
  <si>
    <r>
      <rPr>
        <sz val="11"/>
        <rFont val="Calibri"/>
        <family val="2"/>
        <charset val="204"/>
        <scheme val="minor"/>
      </rPr>
      <t>кв. 10</t>
    </r>
    <r>
      <rPr>
        <b/>
        <sz val="11"/>
        <rFont val="Calibri"/>
        <family val="2"/>
        <charset val="204"/>
        <scheme val="minor"/>
      </rPr>
      <t xml:space="preserve">- </t>
    </r>
  </si>
  <si>
    <r>
      <t>кв. 19</t>
    </r>
    <r>
      <rPr>
        <b/>
        <sz val="11"/>
        <rFont val="Calibri"/>
        <family val="2"/>
        <charset val="204"/>
        <scheme val="minor"/>
      </rPr>
      <t xml:space="preserve"> -</t>
    </r>
  </si>
  <si>
    <t>3.  Соответственно,  компания  имеет  задолженность  перед  поставщиками  услуг</t>
  </si>
  <si>
    <t>рублей:</t>
  </si>
  <si>
    <t>•</t>
  </si>
  <si>
    <t>тепловая энергия</t>
  </si>
  <si>
    <t>водоснабжение и водоотведение</t>
  </si>
  <si>
    <t>электрическая энергия</t>
  </si>
  <si>
    <t>прочие поставщики</t>
  </si>
  <si>
    <t>4.  Плата за текущий ремонт, начисленная в размере</t>
  </si>
  <si>
    <t xml:space="preserve">   рубля   (поступило  от  жителей </t>
  </si>
  <si>
    <t>рубля),     направлена на следующие мероприятия:</t>
  </si>
  <si>
    <t>Наименование мероприятий.</t>
  </si>
  <si>
    <t>Ед.</t>
  </si>
  <si>
    <t>Количество</t>
  </si>
  <si>
    <t>Стоимость</t>
  </si>
  <si>
    <t>п/п</t>
  </si>
  <si>
    <t>изм.</t>
  </si>
  <si>
    <t>(руб.)</t>
  </si>
  <si>
    <t>Перерасход (+) или экономия (-) средств в 2012 году.</t>
  </si>
  <si>
    <t>Переносное ограждение.</t>
  </si>
  <si>
    <t>шт.</t>
  </si>
  <si>
    <t>Ежегодное  тех. освидетельствование лифта.</t>
  </si>
  <si>
    <t>Програмирование ключей.</t>
  </si>
  <si>
    <t>Вывоз снега с придомовой территории в феврале (19,79%).</t>
  </si>
  <si>
    <t>маш/час</t>
  </si>
  <si>
    <t>Установка бетонных блоков для предотвращения проезда транспорта 244/3-6.</t>
  </si>
  <si>
    <t>Генеральная уборка подъезда  в апреле.</t>
  </si>
  <si>
    <t>м²</t>
  </si>
  <si>
    <t>Выполнение электромонтажных работ ( по предписанию).</t>
  </si>
  <si>
    <t>Благоустройство территории (чернозем)19,79%.</t>
  </si>
  <si>
    <t>т.</t>
  </si>
  <si>
    <t>Благоустройство территории (песок)19,79%.</t>
  </si>
  <si>
    <t>Окраска мусорных баков .</t>
  </si>
  <si>
    <t>Замена блоков питания на приборах учета тепловой энергии (в ИТП).</t>
  </si>
  <si>
    <t xml:space="preserve">Ремонт освещения в подъезде, установка плафонов на светильники. </t>
  </si>
  <si>
    <t xml:space="preserve">Ремонт уличного освещения, замена ламп ДРЛ в торцах дома, ремонт кабеля. </t>
  </si>
  <si>
    <t>Госповерка теплосчетчика.</t>
  </si>
  <si>
    <t>Наклейка уплотняющей ленты по контуру входных дверей.</t>
  </si>
  <si>
    <t>м.</t>
  </si>
  <si>
    <t>Устройство ограждения для кустов, расположенных на газонах.</t>
  </si>
  <si>
    <t>Устройство ковровой дорожки и напольное покрытие в тамбуре и на 1 эт.</t>
  </si>
  <si>
    <t xml:space="preserve">Замена датчика давления в ИТП (на подаче с теплосети). </t>
  </si>
  <si>
    <t xml:space="preserve">Ремонт уличного освещения (замена ламп ДРЛ-125 в светильниках).  </t>
  </si>
  <si>
    <t>Бирки для маркировки  элементов ИТП.</t>
  </si>
  <si>
    <t>Техн. обслуживание охранной сигнализации за 2013 г.</t>
  </si>
  <si>
    <t>мес.</t>
  </si>
  <si>
    <t>Тех. обслуживание видеонаблюдения за 2013 год</t>
  </si>
  <si>
    <t>Установка новогодней елки.</t>
  </si>
  <si>
    <t>Всего в 2013году:</t>
  </si>
  <si>
    <t>Управление МКД (14%)</t>
  </si>
  <si>
    <t>ИТОГО за 2013год:</t>
  </si>
  <si>
    <t>ИТОГО на 31.12.2013г:</t>
  </si>
  <si>
    <t xml:space="preserve">Перерасход (+) или экономия (-) средств текущего ремонта общего имущества многоквартирного дома по </t>
  </si>
  <si>
    <t>состоянию  на   31  декабря</t>
  </si>
  <si>
    <t xml:space="preserve">года составляет </t>
  </si>
  <si>
    <t>рубля.</t>
  </si>
  <si>
    <t>5.    В</t>
  </si>
  <si>
    <t xml:space="preserve">году начисление платы за содержание, ремонт и коммунальные услуги производилось </t>
  </si>
  <si>
    <t>Наименование статьи.</t>
  </si>
  <si>
    <t>ООО "УК "Альтернатива"</t>
  </si>
  <si>
    <t>Муниципальные дома</t>
  </si>
  <si>
    <t>( ОАО "Южное управление")</t>
  </si>
  <si>
    <t>1.</t>
  </si>
  <si>
    <t>Содержание общего имущества.</t>
  </si>
  <si>
    <t>19,20 руб./м²</t>
  </si>
  <si>
    <t>2.</t>
  </si>
  <si>
    <t>Текущий ремонт общего имущества.</t>
  </si>
  <si>
    <t>4,74 руб./м²</t>
  </si>
  <si>
    <t>4.</t>
  </si>
  <si>
    <t>Отопление.</t>
  </si>
  <si>
    <t>0,019 Гкал/м²</t>
  </si>
  <si>
    <t>0,027 Гкал/м²</t>
  </si>
  <si>
    <t>5.</t>
  </si>
  <si>
    <t>Горячее водоснабжение.</t>
  </si>
  <si>
    <t>241,15 руб./чел.</t>
  </si>
  <si>
    <t>301,44 руб./чел.</t>
  </si>
  <si>
    <t>6.</t>
  </si>
  <si>
    <t>Холодное водоснабжение.</t>
  </si>
  <si>
    <t>59,10 руб./чел.</t>
  </si>
  <si>
    <t>74,71 руб./чел.</t>
  </si>
  <si>
    <t>7.</t>
  </si>
  <si>
    <t>Водоотведение.</t>
  </si>
  <si>
    <t>93,5 руб./чел.</t>
  </si>
  <si>
    <t>116,82 руб./чел.</t>
  </si>
  <si>
    <t>В</t>
  </si>
  <si>
    <t>году (с 1 января) предлагается следующая плата за содержание и ремонт общего имущества:</t>
  </si>
  <si>
    <t xml:space="preserve"> - содержание общего имущества - 15,64 рубля с кв.метра общей площади в месяц;</t>
  </si>
  <si>
    <t xml:space="preserve"> - текущий ремонт общего имущества -</t>
  </si>
  <si>
    <t>рубля с кв.метра в месяц;</t>
  </si>
  <si>
    <t xml:space="preserve"> - отопление - </t>
  </si>
  <si>
    <r>
      <t>Гкал/м</t>
    </r>
    <r>
      <rPr>
        <sz val="11"/>
        <rFont val="Calibri"/>
        <family val="2"/>
        <charset val="204"/>
      </rPr>
      <t>² (ежемесячно равными долями,</t>
    </r>
  </si>
  <si>
    <t xml:space="preserve"> исходя из объемов потребления в</t>
  </si>
  <si>
    <t>году, с последующим перерасчетом по окончании</t>
  </si>
  <si>
    <t>г.);</t>
  </si>
  <si>
    <t xml:space="preserve"> - плата   за   горячее  и  холодное  водоснабжение ,  водоотведение ,  электроснабжение   будет   начисляться</t>
  </si>
  <si>
    <t xml:space="preserve">   согласно   Постановления   Правительства   РФ   № 354   от  06 мая 2011 года  (Ежемесячно, согласно показаний</t>
  </si>
  <si>
    <t xml:space="preserve">   общедомовых   и   индивидуальных  приборов  учета.   При   отсутствии  индивидуальных  приборов  учета по </t>
  </si>
  <si>
    <t xml:space="preserve">   новым нормативам, введенным с 01 января 2013 года Приказом № 7-мпр от 27 августа 2012 года. ).</t>
  </si>
  <si>
    <t>6.      В</t>
  </si>
  <si>
    <t>году   управляющая  компания   предлагает   выполнить  за  счет  средств   текущего  ремонта</t>
  </si>
  <si>
    <t xml:space="preserve">  общего имущества многоквартирного дома следующие мероприятия:</t>
  </si>
  <si>
    <t xml:space="preserve">  -  техническое освидетельствование лифта</t>
  </si>
  <si>
    <t xml:space="preserve">  -  обслуживание системы видеонаблюдения</t>
  </si>
  <si>
    <t xml:space="preserve">  -  вывоз снега с придомовой территории</t>
  </si>
  <si>
    <t xml:space="preserve">  -  поверка (замена) манометров и термометров</t>
  </si>
  <si>
    <t xml:space="preserve">  -  установка новогодней елки</t>
  </si>
  <si>
    <t xml:space="preserve">  - обслуживание ТП и кабельных линий</t>
  </si>
  <si>
    <t xml:space="preserve">  -  передача безхозных инженерных сетей</t>
  </si>
  <si>
    <t xml:space="preserve">  -  непредвиденные затраты (компенсаторы, арматура, эл.арматура, замки и т.д.)</t>
  </si>
  <si>
    <t xml:space="preserve">  -  мероприятия по энергоресурсосбережению</t>
  </si>
  <si>
    <t xml:space="preserve"> ИТОГО  ориентировочно:</t>
  </si>
  <si>
    <t>рублей</t>
  </si>
  <si>
    <t xml:space="preserve">          Что  с  учетом  перерасхода (+)   или   экономии (-)  средств    в </t>
  </si>
  <si>
    <t>году   в   размере</t>
  </si>
  <si>
    <t xml:space="preserve">          составит </t>
  </si>
  <si>
    <t>на</t>
  </si>
  <si>
    <t xml:space="preserve">год ,       или </t>
  </si>
  <si>
    <t>рубля с кв.метра в месяц.</t>
  </si>
  <si>
    <t>Директор</t>
  </si>
  <si>
    <t>А.Б. Хлебников</t>
  </si>
  <si>
    <r>
      <t>15,64 руб./м</t>
    </r>
    <r>
      <rPr>
        <sz val="11"/>
        <rFont val="Calibri"/>
        <family val="2"/>
        <charset val="204"/>
      </rPr>
      <t>²</t>
    </r>
  </si>
  <si>
    <r>
      <t>4,74 руб./м</t>
    </r>
    <r>
      <rPr>
        <sz val="11"/>
        <rFont val="Calibri"/>
        <family val="2"/>
        <charset val="204"/>
      </rPr>
      <t>²</t>
    </r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</si>
</sst>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6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1"/>
      <name val="Calibri"/>
      <family val="2"/>
      <charset val="204"/>
    </font>
    <font>
      <b/>
      <sz val="12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8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110">
    <xf numFmtId="0" fontId="0" fillId="0" borderId="0" xfId="0"/>
    <xf numFmtId="0" fontId="1" fillId="0" borderId="0" xfId="0" applyFont="1" applyFill="1"/>
    <xf numFmtId="0" fontId="2" fillId="0" borderId="0" xfId="0" applyFont="1" applyFill="1" applyAlignment="1">
      <alignment horizontal="right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horizontal="right"/>
    </xf>
    <xf numFmtId="0" fontId="3" fillId="0" borderId="0" xfId="0" applyFont="1" applyFill="1" applyAlignment="1"/>
    <xf numFmtId="0" fontId="4" fillId="0" borderId="0" xfId="0" applyFont="1" applyFill="1" applyAlignment="1">
      <alignment horizontal="left"/>
    </xf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right"/>
    </xf>
    <xf numFmtId="4" fontId="1" fillId="0" borderId="0" xfId="0" applyNumberFormat="1" applyFont="1" applyFill="1" applyAlignment="1">
      <alignment horizontal="center"/>
    </xf>
    <xf numFmtId="4" fontId="6" fillId="0" borderId="0" xfId="0" applyNumberFormat="1" applyFont="1" applyFill="1" applyAlignment="1">
      <alignment horizontal="right"/>
    </xf>
    <xf numFmtId="4" fontId="1" fillId="0" borderId="0" xfId="0" applyNumberFormat="1" applyFont="1" applyFill="1" applyAlignment="1"/>
    <xf numFmtId="4" fontId="6" fillId="0" borderId="0" xfId="0" applyNumberFormat="1" applyFont="1" applyFill="1"/>
    <xf numFmtId="2" fontId="7" fillId="0" borderId="0" xfId="0" applyNumberFormat="1" applyFont="1" applyFill="1" applyAlignment="1">
      <alignment horizontal="center"/>
    </xf>
    <xf numFmtId="4" fontId="1" fillId="0" borderId="0" xfId="0" applyNumberFormat="1" applyFont="1" applyFill="1"/>
    <xf numFmtId="0" fontId="1" fillId="0" borderId="0" xfId="0" applyFont="1" applyFill="1" applyAlignment="1">
      <alignment horizontal="left"/>
    </xf>
    <xf numFmtId="0" fontId="7" fillId="0" borderId="0" xfId="0" applyFont="1" applyFill="1" applyAlignment="1">
      <alignment horizontal="left"/>
    </xf>
    <xf numFmtId="4" fontId="7" fillId="0" borderId="0" xfId="0" applyNumberFormat="1" applyFont="1" applyFill="1"/>
    <xf numFmtId="4" fontId="4" fillId="0" borderId="0" xfId="0" applyNumberFormat="1" applyFont="1" applyFill="1" applyAlignment="1">
      <alignment horizontal="left"/>
    </xf>
    <xf numFmtId="0" fontId="5" fillId="0" borderId="0" xfId="0" applyFont="1" applyFill="1" applyAlignment="1">
      <alignment horizontal="center"/>
    </xf>
    <xf numFmtId="0" fontId="1" fillId="0" borderId="0" xfId="0" applyFont="1" applyFill="1" applyAlignment="1"/>
    <xf numFmtId="4" fontId="8" fillId="0" borderId="0" xfId="0" applyNumberFormat="1" applyFont="1" applyFill="1"/>
    <xf numFmtId="0" fontId="5" fillId="0" borderId="0" xfId="0" applyFont="1" applyFill="1" applyAlignment="1">
      <alignment horizontal="left"/>
    </xf>
    <xf numFmtId="4" fontId="7" fillId="0" borderId="0" xfId="0" applyNumberFormat="1" applyFont="1" applyFill="1" applyAlignment="1">
      <alignment horizontal="right"/>
    </xf>
    <xf numFmtId="0" fontId="7" fillId="0" borderId="1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/>
    </xf>
    <xf numFmtId="0" fontId="7" fillId="0" borderId="4" xfId="0" applyFont="1" applyFill="1" applyBorder="1" applyAlignment="1">
      <alignment horizontal="center"/>
    </xf>
    <xf numFmtId="0" fontId="7" fillId="0" borderId="1" xfId="0" applyFont="1" applyFill="1" applyBorder="1" applyAlignment="1"/>
    <xf numFmtId="0" fontId="7" fillId="0" borderId="5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8" xfId="0" applyFont="1" applyFill="1" applyBorder="1" applyAlignment="1">
      <alignment horizontal="center"/>
    </xf>
    <xf numFmtId="0" fontId="7" fillId="0" borderId="5" xfId="0" applyFont="1" applyFill="1" applyBorder="1" applyAlignment="1"/>
    <xf numFmtId="0" fontId="7" fillId="0" borderId="6" xfId="0" applyFont="1" applyFill="1" applyBorder="1" applyAlignment="1">
      <alignment horizontal="center"/>
    </xf>
    <xf numFmtId="0" fontId="7" fillId="0" borderId="8" xfId="0" applyFont="1" applyFill="1" applyBorder="1" applyAlignment="1">
      <alignment horizontal="center"/>
    </xf>
    <xf numFmtId="0" fontId="1" fillId="0" borderId="9" xfId="0" applyFont="1" applyFill="1" applyBorder="1"/>
    <xf numFmtId="0" fontId="1" fillId="0" borderId="10" xfId="0" applyFont="1" applyFill="1" applyBorder="1" applyAlignment="1">
      <alignment horizontal="left"/>
    </xf>
    <xf numFmtId="0" fontId="1" fillId="0" borderId="11" xfId="0" applyFont="1" applyFill="1" applyBorder="1" applyAlignment="1">
      <alignment horizontal="left"/>
    </xf>
    <xf numFmtId="0" fontId="1" fillId="0" borderId="9" xfId="0" applyFont="1" applyFill="1" applyBorder="1" applyAlignment="1">
      <alignment horizontal="center"/>
    </xf>
    <xf numFmtId="4" fontId="7" fillId="0" borderId="10" xfId="0" applyNumberFormat="1" applyFont="1" applyFill="1" applyBorder="1" applyAlignment="1"/>
    <xf numFmtId="4" fontId="7" fillId="0" borderId="12" xfId="0" applyNumberFormat="1" applyFont="1" applyFill="1" applyBorder="1" applyAlignment="1"/>
    <xf numFmtId="0" fontId="1" fillId="0" borderId="13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4" fontId="1" fillId="0" borderId="14" xfId="0" applyNumberFormat="1" applyFont="1" applyFill="1" applyBorder="1" applyAlignment="1"/>
    <xf numFmtId="4" fontId="1" fillId="0" borderId="15" xfId="0" applyNumberFormat="1" applyFont="1" applyFill="1" applyBorder="1" applyAlignment="1"/>
    <xf numFmtId="4" fontId="1" fillId="0" borderId="14" xfId="0" applyNumberFormat="1" applyFont="1" applyFill="1" applyBorder="1" applyAlignment="1">
      <alignment horizontal="right" vertical="center"/>
    </xf>
    <xf numFmtId="4" fontId="1" fillId="0" borderId="15" xfId="0" applyNumberFormat="1" applyFont="1" applyFill="1" applyBorder="1" applyAlignment="1">
      <alignment horizontal="right" vertical="center"/>
    </xf>
    <xf numFmtId="0" fontId="1" fillId="0" borderId="0" xfId="0" applyFont="1" applyFill="1" applyAlignment="1">
      <alignment horizontal="left"/>
    </xf>
    <xf numFmtId="0" fontId="1" fillId="0" borderId="0" xfId="0" applyFont="1" applyFill="1" applyBorder="1" applyAlignment="1">
      <alignment horizontal="center"/>
    </xf>
    <xf numFmtId="4" fontId="7" fillId="0" borderId="0" xfId="0" applyNumberFormat="1" applyFont="1" applyFill="1" applyAlignment="1">
      <alignment horizontal="center"/>
    </xf>
    <xf numFmtId="0" fontId="7" fillId="0" borderId="2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 vertical="top"/>
    </xf>
    <xf numFmtId="0" fontId="7" fillId="0" borderId="3" xfId="0" applyFont="1" applyFill="1" applyBorder="1" applyAlignment="1">
      <alignment horizontal="center" vertical="top"/>
    </xf>
    <xf numFmtId="0" fontId="7" fillId="0" borderId="4" xfId="0" applyFont="1" applyFill="1" applyBorder="1" applyAlignment="1">
      <alignment horizontal="center" vertical="top"/>
    </xf>
    <xf numFmtId="0" fontId="7" fillId="0" borderId="6" xfId="0" applyFont="1" applyFill="1" applyBorder="1" applyAlignment="1">
      <alignment horizontal="center"/>
    </xf>
    <xf numFmtId="0" fontId="7" fillId="0" borderId="6" xfId="0" applyFont="1" applyFill="1" applyBorder="1" applyAlignment="1">
      <alignment horizontal="center" vertical="top"/>
    </xf>
    <xf numFmtId="0" fontId="7" fillId="0" borderId="7" xfId="0" applyFont="1" applyFill="1" applyBorder="1" applyAlignment="1">
      <alignment horizontal="center" vertical="top"/>
    </xf>
    <xf numFmtId="0" fontId="7" fillId="0" borderId="8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left"/>
    </xf>
    <xf numFmtId="0" fontId="1" fillId="0" borderId="3" xfId="0" applyFont="1" applyFill="1" applyBorder="1" applyAlignment="1">
      <alignment horizontal="left"/>
    </xf>
    <xf numFmtId="0" fontId="1" fillId="0" borderId="4" xfId="0" applyFont="1" applyFill="1" applyBorder="1" applyAlignment="1">
      <alignment horizontal="left"/>
    </xf>
    <xf numFmtId="0" fontId="1" fillId="0" borderId="15" xfId="0" applyFont="1" applyFill="1" applyBorder="1" applyAlignment="1">
      <alignment horizontal="left"/>
    </xf>
    <xf numFmtId="0" fontId="1" fillId="0" borderId="5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left"/>
    </xf>
    <xf numFmtId="0" fontId="1" fillId="0" borderId="7" xfId="0" applyFont="1" applyFill="1" applyBorder="1" applyAlignment="1">
      <alignment horizontal="left"/>
    </xf>
    <xf numFmtId="0" fontId="1" fillId="0" borderId="8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right"/>
    </xf>
    <xf numFmtId="0" fontId="1" fillId="0" borderId="0" xfId="0" applyFont="1" applyFill="1" applyBorder="1" applyAlignment="1">
      <alignment horizontal="left"/>
    </xf>
    <xf numFmtId="2" fontId="1" fillId="0" borderId="0" xfId="0" applyNumberFormat="1" applyFont="1" applyFill="1" applyAlignment="1">
      <alignment horizontal="center"/>
    </xf>
    <xf numFmtId="0" fontId="7" fillId="0" borderId="0" xfId="0" applyFont="1" applyFill="1" applyBorder="1" applyAlignment="1">
      <alignment horizontal="left"/>
    </xf>
    <xf numFmtId="0" fontId="7" fillId="0" borderId="0" xfId="0" applyFont="1" applyFill="1"/>
    <xf numFmtId="1" fontId="1" fillId="0" borderId="0" xfId="0" applyNumberFormat="1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1" fillId="0" borderId="13" xfId="0" applyFont="1" applyBorder="1" applyAlignment="1">
      <alignment horizontal="center"/>
    </xf>
    <xf numFmtId="2" fontId="1" fillId="0" borderId="14" xfId="0" applyNumberFormat="1" applyFont="1" applyBorder="1" applyAlignment="1">
      <alignment horizontal="right"/>
    </xf>
    <xf numFmtId="2" fontId="1" fillId="0" borderId="15" xfId="0" applyNumberFormat="1" applyFont="1" applyBorder="1" applyAlignment="1">
      <alignment horizontal="right"/>
    </xf>
    <xf numFmtId="0" fontId="1" fillId="0" borderId="14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4" fontId="1" fillId="0" borderId="14" xfId="0" applyNumberFormat="1" applyFont="1" applyBorder="1" applyAlignment="1">
      <alignment horizontal="right"/>
    </xf>
    <xf numFmtId="4" fontId="1" fillId="0" borderId="15" xfId="0" applyNumberFormat="1" applyFont="1" applyBorder="1" applyAlignment="1">
      <alignment horizontal="right"/>
    </xf>
    <xf numFmtId="0" fontId="1" fillId="0" borderId="0" xfId="0" applyFont="1" applyBorder="1" applyAlignment="1">
      <alignment horizontal="center"/>
    </xf>
    <xf numFmtId="4" fontId="7" fillId="0" borderId="14" xfId="0" applyNumberFormat="1" applyFont="1" applyBorder="1" applyAlignment="1"/>
    <xf numFmtId="4" fontId="7" fillId="0" borderId="15" xfId="0" applyNumberFormat="1" applyFont="1" applyBorder="1" applyAlignment="1"/>
    <xf numFmtId="4" fontId="1" fillId="0" borderId="14" xfId="0" applyNumberFormat="1" applyFont="1" applyBorder="1" applyAlignment="1"/>
    <xf numFmtId="4" fontId="1" fillId="0" borderId="15" xfId="0" applyNumberFormat="1" applyFont="1" applyBorder="1" applyAlignment="1"/>
    <xf numFmtId="0" fontId="1" fillId="0" borderId="0" xfId="0" applyFont="1"/>
    <xf numFmtId="0" fontId="1" fillId="0" borderId="5" xfId="0" applyFont="1" applyBorder="1"/>
    <xf numFmtId="4" fontId="7" fillId="0" borderId="6" xfId="0" applyNumberFormat="1" applyFont="1" applyBorder="1" applyAlignment="1">
      <alignment horizontal="right"/>
    </xf>
    <xf numFmtId="0" fontId="7" fillId="0" borderId="8" xfId="0" applyFont="1" applyBorder="1" applyAlignment="1">
      <alignment horizontal="right"/>
    </xf>
    <xf numFmtId="0" fontId="1" fillId="0" borderId="9" xfId="0" applyFont="1" applyBorder="1"/>
    <xf numFmtId="0" fontId="7" fillId="0" borderId="10" xfId="0" applyFont="1" applyBorder="1" applyAlignment="1"/>
    <xf numFmtId="0" fontId="7" fillId="0" borderId="11" xfId="0" applyFont="1" applyBorder="1" applyAlignment="1"/>
    <xf numFmtId="0" fontId="7" fillId="0" borderId="12" xfId="0" applyFont="1" applyBorder="1" applyAlignment="1"/>
    <xf numFmtId="4" fontId="6" fillId="0" borderId="6" xfId="0" applyNumberFormat="1" applyFont="1" applyBorder="1" applyAlignment="1"/>
    <xf numFmtId="4" fontId="6" fillId="0" borderId="8" xfId="0" applyNumberFormat="1" applyFont="1" applyBorder="1" applyAlignment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91"/>
  <sheetViews>
    <sheetView tabSelected="1" topLeftCell="A64" workbookViewId="0">
      <selection activeCell="K90" sqref="K90"/>
    </sheetView>
  </sheetViews>
  <sheetFormatPr defaultRowHeight="15"/>
  <cols>
    <col min="1" max="1" width="3.85546875" style="1" customWidth="1"/>
    <col min="2" max="2" width="9.85546875" style="1" customWidth="1"/>
    <col min="3" max="3" width="11.28515625" style="1" customWidth="1"/>
    <col min="4" max="4" width="6.28515625" style="1" customWidth="1"/>
    <col min="5" max="5" width="9" style="1" customWidth="1"/>
    <col min="6" max="6" width="8.5703125" style="1" customWidth="1"/>
    <col min="7" max="7" width="13.140625" style="1" customWidth="1"/>
    <col min="8" max="8" width="12.28515625" style="1" customWidth="1"/>
    <col min="9" max="9" width="8.85546875" style="1" customWidth="1"/>
    <col min="10" max="10" width="12" style="1" customWidth="1"/>
    <col min="11" max="11" width="10.42578125" style="1" customWidth="1"/>
    <col min="12" max="12" width="5" style="1" customWidth="1"/>
  </cols>
  <sheetData>
    <row r="1" spans="1:12">
      <c r="K1" s="2"/>
    </row>
    <row r="2" spans="1:12" ht="18.75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18.75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ht="18.75">
      <c r="A4" s="4"/>
      <c r="B4" s="5"/>
      <c r="C4" s="4"/>
      <c r="D4" s="6" t="s">
        <v>2</v>
      </c>
      <c r="E4" s="5" t="s">
        <v>3</v>
      </c>
      <c r="F4" s="7" t="s">
        <v>4</v>
      </c>
      <c r="G4" s="7"/>
      <c r="H4" s="5"/>
      <c r="I4" s="5">
        <v>2013</v>
      </c>
      <c r="J4" s="7" t="s">
        <v>5</v>
      </c>
    </row>
    <row r="6" spans="1:12" ht="15.75">
      <c r="A6" s="8" t="s">
        <v>6</v>
      </c>
      <c r="B6" s="9">
        <v>2013</v>
      </c>
      <c r="C6" s="1" t="s">
        <v>7</v>
      </c>
      <c r="D6" s="10" t="s">
        <v>8</v>
      </c>
      <c r="E6" s="11">
        <v>2812.2</v>
      </c>
      <c r="F6" s="1" t="s">
        <v>9</v>
      </c>
    </row>
    <row r="7" spans="1:12" ht="15.75">
      <c r="A7" s="12">
        <v>1550017.46</v>
      </c>
      <c r="B7" s="12"/>
      <c r="C7" s="13" t="s">
        <v>10</v>
      </c>
      <c r="G7" s="14">
        <f>A7-J8</f>
        <v>1104585.44</v>
      </c>
      <c r="H7" s="1" t="s">
        <v>11</v>
      </c>
      <c r="I7" s="15">
        <f>(G7/A7)*100</f>
        <v>71.262774033526043</v>
      </c>
      <c r="J7" s="1" t="s">
        <v>12</v>
      </c>
    </row>
    <row r="8" spans="1:12" ht="15.75">
      <c r="A8" s="1" t="s">
        <v>13</v>
      </c>
      <c r="J8" s="14">
        <v>445432.02</v>
      </c>
      <c r="K8" s="1" t="s">
        <v>14</v>
      </c>
    </row>
    <row r="9" spans="1:12">
      <c r="A9" s="1" t="s">
        <v>15</v>
      </c>
    </row>
    <row r="10" spans="1:12">
      <c r="A10" s="1" t="s">
        <v>16</v>
      </c>
      <c r="B10" s="16">
        <v>13777.51</v>
      </c>
      <c r="C10" s="1" t="s">
        <v>17</v>
      </c>
      <c r="E10" s="17" t="s">
        <v>18</v>
      </c>
      <c r="F10" s="16">
        <v>5100.45</v>
      </c>
      <c r="G10" s="1" t="s">
        <v>17</v>
      </c>
    </row>
    <row r="11" spans="1:12">
      <c r="A11" s="1" t="s">
        <v>19</v>
      </c>
      <c r="B11" s="16">
        <v>10360.99</v>
      </c>
      <c r="C11" s="1" t="s">
        <v>17</v>
      </c>
      <c r="E11" s="1" t="s">
        <v>20</v>
      </c>
      <c r="F11" s="16">
        <v>4181</v>
      </c>
      <c r="G11" s="1" t="s">
        <v>17</v>
      </c>
    </row>
    <row r="12" spans="1:12">
      <c r="A12" s="18" t="s">
        <v>21</v>
      </c>
      <c r="B12" s="16">
        <v>4114.16</v>
      </c>
      <c r="C12" s="1" t="s">
        <v>17</v>
      </c>
      <c r="E12" s="1" t="s">
        <v>22</v>
      </c>
      <c r="F12" s="16">
        <v>8051.8</v>
      </c>
      <c r="G12" s="1" t="s">
        <v>17</v>
      </c>
      <c r="J12" s="16"/>
    </row>
    <row r="13" spans="1:12" ht="15.75">
      <c r="A13" s="1" t="s">
        <v>23</v>
      </c>
      <c r="J13" s="19">
        <f>G14+G15+G16+G17</f>
        <v>445432.02</v>
      </c>
      <c r="K13" s="20" t="s">
        <v>24</v>
      </c>
    </row>
    <row r="14" spans="1:12">
      <c r="A14" s="21" t="s">
        <v>25</v>
      </c>
      <c r="B14" s="1" t="s">
        <v>26</v>
      </c>
      <c r="G14" s="19">
        <f>(J8*43.5/100)</f>
        <v>193762.92870000002</v>
      </c>
      <c r="H14" s="1" t="s">
        <v>17</v>
      </c>
    </row>
    <row r="15" spans="1:12">
      <c r="A15" s="21" t="s">
        <v>25</v>
      </c>
      <c r="B15" s="1" t="s">
        <v>27</v>
      </c>
      <c r="G15" s="19">
        <f>(J8*36.6/100)</f>
        <v>163028.11932000003</v>
      </c>
      <c r="H15" s="1" t="s">
        <v>17</v>
      </c>
    </row>
    <row r="16" spans="1:12">
      <c r="A16" s="21" t="s">
        <v>25</v>
      </c>
      <c r="B16" s="1" t="s">
        <v>28</v>
      </c>
      <c r="G16" s="19">
        <f>(J8*12.5/100)</f>
        <v>55679.002500000002</v>
      </c>
      <c r="H16" s="1" t="s">
        <v>17</v>
      </c>
      <c r="K16" s="13"/>
      <c r="L16" s="22"/>
    </row>
    <row r="17" spans="1:12">
      <c r="A17" s="21" t="s">
        <v>25</v>
      </c>
      <c r="B17" s="1" t="s">
        <v>29</v>
      </c>
      <c r="G17" s="19">
        <f>(J8*7.4/100)</f>
        <v>32961.96948</v>
      </c>
      <c r="H17" s="1" t="s">
        <v>17</v>
      </c>
    </row>
    <row r="18" spans="1:12">
      <c r="G18" s="23"/>
    </row>
    <row r="19" spans="1:12">
      <c r="A19" s="24" t="s">
        <v>30</v>
      </c>
      <c r="G19" s="19">
        <f>(E6-Q9)*4.74*12/1.03</f>
        <v>155298.96699029126</v>
      </c>
      <c r="H19" s="1" t="s">
        <v>31</v>
      </c>
    </row>
    <row r="20" spans="1:12" ht="15.75" thickBot="1">
      <c r="A20" s="25">
        <f>G19*I7/100</f>
        <v>110670.35192269147</v>
      </c>
      <c r="B20" s="25"/>
      <c r="C20" s="1" t="s">
        <v>32</v>
      </c>
    </row>
    <row r="21" spans="1:12">
      <c r="A21" s="26" t="s">
        <v>2</v>
      </c>
      <c r="B21" s="27" t="s">
        <v>33</v>
      </c>
      <c r="C21" s="28"/>
      <c r="D21" s="28"/>
      <c r="E21" s="28"/>
      <c r="F21" s="28"/>
      <c r="G21" s="28"/>
      <c r="H21" s="29"/>
      <c r="I21" s="26" t="s">
        <v>34</v>
      </c>
      <c r="J21" s="30" t="s">
        <v>35</v>
      </c>
      <c r="K21" s="27" t="s">
        <v>36</v>
      </c>
      <c r="L21" s="29"/>
    </row>
    <row r="22" spans="1:12" ht="15.75" thickBot="1">
      <c r="A22" s="31" t="s">
        <v>37</v>
      </c>
      <c r="B22" s="32"/>
      <c r="C22" s="33"/>
      <c r="D22" s="33"/>
      <c r="E22" s="33"/>
      <c r="F22" s="33"/>
      <c r="G22" s="33"/>
      <c r="H22" s="34"/>
      <c r="I22" s="31" t="s">
        <v>38</v>
      </c>
      <c r="J22" s="35"/>
      <c r="K22" s="36" t="s">
        <v>39</v>
      </c>
      <c r="L22" s="37"/>
    </row>
    <row r="23" spans="1:12" ht="15.75" thickBot="1">
      <c r="A23" s="38"/>
      <c r="B23" s="39" t="s">
        <v>40</v>
      </c>
      <c r="C23" s="40"/>
      <c r="D23" s="40"/>
      <c r="E23" s="40"/>
      <c r="F23" s="40"/>
      <c r="G23" s="40"/>
      <c r="H23" s="40"/>
      <c r="I23" s="41"/>
      <c r="J23" s="41"/>
      <c r="K23" s="42">
        <v>9502.24</v>
      </c>
      <c r="L23" s="43"/>
    </row>
    <row r="24" spans="1:12">
      <c r="A24" s="44">
        <v>1</v>
      </c>
      <c r="B24" s="45" t="s">
        <v>41</v>
      </c>
      <c r="C24" s="46"/>
      <c r="D24" s="46"/>
      <c r="E24" s="46"/>
      <c r="F24" s="46"/>
      <c r="G24" s="46"/>
      <c r="H24" s="46"/>
      <c r="I24" s="44" t="s">
        <v>42</v>
      </c>
      <c r="J24" s="44">
        <v>1</v>
      </c>
      <c r="K24" s="47">
        <f>4*1480</f>
        <v>5920</v>
      </c>
      <c r="L24" s="48"/>
    </row>
    <row r="25" spans="1:12">
      <c r="A25" s="44">
        <v>2</v>
      </c>
      <c r="B25" s="45" t="s">
        <v>43</v>
      </c>
      <c r="C25" s="46"/>
      <c r="D25" s="46"/>
      <c r="E25" s="46"/>
      <c r="F25" s="46"/>
      <c r="G25" s="46"/>
      <c r="H25" s="46"/>
      <c r="I25" s="78" t="s">
        <v>42</v>
      </c>
      <c r="J25" s="78">
        <v>1</v>
      </c>
      <c r="K25" s="79">
        <v>6500</v>
      </c>
      <c r="L25" s="80"/>
    </row>
    <row r="26" spans="1:12">
      <c r="A26" s="44">
        <v>3</v>
      </c>
      <c r="B26" s="45" t="s">
        <v>44</v>
      </c>
      <c r="C26" s="46"/>
      <c r="D26" s="46"/>
      <c r="E26" s="46"/>
      <c r="F26" s="46"/>
      <c r="G26" s="46"/>
      <c r="H26" s="46"/>
      <c r="I26" s="44" t="s">
        <v>42</v>
      </c>
      <c r="J26" s="44">
        <v>10</v>
      </c>
      <c r="K26" s="49">
        <f>10*50</f>
        <v>500</v>
      </c>
      <c r="L26" s="50"/>
    </row>
    <row r="27" spans="1:12">
      <c r="A27" s="44">
        <v>4</v>
      </c>
      <c r="B27" s="45" t="s">
        <v>45</v>
      </c>
      <c r="C27" s="46"/>
      <c r="D27" s="46"/>
      <c r="E27" s="46"/>
      <c r="F27" s="46"/>
      <c r="G27" s="46"/>
      <c r="H27" s="46"/>
      <c r="I27" s="44" t="s">
        <v>46</v>
      </c>
      <c r="J27" s="44">
        <f>12*0.201</f>
        <v>2.4119999999999999</v>
      </c>
      <c r="K27" s="47">
        <f>30150/14112.1*2837.5</f>
        <v>6062.2178839435664</v>
      </c>
      <c r="L27" s="48"/>
    </row>
    <row r="28" spans="1:12">
      <c r="A28" s="44">
        <v>5</v>
      </c>
      <c r="B28" s="45" t="s">
        <v>47</v>
      </c>
      <c r="C28" s="51"/>
      <c r="D28" s="51"/>
      <c r="E28" s="51"/>
      <c r="F28" s="51"/>
      <c r="G28" s="51"/>
      <c r="H28" s="46"/>
      <c r="I28" s="44" t="s">
        <v>42</v>
      </c>
      <c r="J28" s="44">
        <v>2</v>
      </c>
      <c r="K28" s="47">
        <v>3000</v>
      </c>
      <c r="L28" s="48"/>
    </row>
    <row r="29" spans="1:12">
      <c r="A29" s="44">
        <v>6</v>
      </c>
      <c r="B29" s="45" t="s">
        <v>48</v>
      </c>
      <c r="C29" s="51"/>
      <c r="D29" s="51"/>
      <c r="E29" s="51"/>
      <c r="F29" s="51"/>
      <c r="G29" s="51"/>
      <c r="H29" s="46"/>
      <c r="I29" s="44" t="s">
        <v>49</v>
      </c>
      <c r="J29" s="44">
        <v>347.6</v>
      </c>
      <c r="K29" s="47">
        <v>500</v>
      </c>
      <c r="L29" s="48"/>
    </row>
    <row r="30" spans="1:12">
      <c r="A30" s="44">
        <v>7</v>
      </c>
      <c r="B30" s="45" t="s">
        <v>50</v>
      </c>
      <c r="C30" s="51"/>
      <c r="D30" s="51"/>
      <c r="E30" s="51"/>
      <c r="F30" s="51"/>
      <c r="G30" s="51"/>
      <c r="H30" s="46"/>
      <c r="I30" s="44" t="s">
        <v>42</v>
      </c>
      <c r="J30" s="44">
        <v>2</v>
      </c>
      <c r="K30" s="47">
        <v>540</v>
      </c>
      <c r="L30" s="48"/>
    </row>
    <row r="31" spans="1:12">
      <c r="A31" s="44">
        <v>8</v>
      </c>
      <c r="B31" s="45" t="s">
        <v>51</v>
      </c>
      <c r="C31" s="46"/>
      <c r="D31" s="46"/>
      <c r="E31" s="46"/>
      <c r="F31" s="46"/>
      <c r="G31" s="46"/>
      <c r="H31" s="46"/>
      <c r="I31" s="44" t="s">
        <v>52</v>
      </c>
      <c r="J31" s="44">
        <v>5</v>
      </c>
      <c r="K31" s="47">
        <f>3000*0.1979</f>
        <v>593.69999999999993</v>
      </c>
      <c r="L31" s="48"/>
    </row>
    <row r="32" spans="1:12">
      <c r="A32" s="44">
        <v>9</v>
      </c>
      <c r="B32" s="45" t="s">
        <v>53</v>
      </c>
      <c r="C32" s="46"/>
      <c r="D32" s="46"/>
      <c r="E32" s="46"/>
      <c r="F32" s="46"/>
      <c r="G32" s="46"/>
      <c r="H32" s="46"/>
      <c r="I32" s="44" t="s">
        <v>52</v>
      </c>
      <c r="J32" s="44">
        <v>5</v>
      </c>
      <c r="K32" s="47">
        <f>3000*0.1979</f>
        <v>593.69999999999993</v>
      </c>
      <c r="L32" s="48"/>
    </row>
    <row r="33" spans="1:12">
      <c r="A33" s="44">
        <v>10</v>
      </c>
      <c r="B33" s="45" t="s">
        <v>54</v>
      </c>
      <c r="C33" s="46"/>
      <c r="D33" s="46"/>
      <c r="E33" s="46"/>
      <c r="F33" s="46"/>
      <c r="G33" s="46"/>
      <c r="H33" s="46"/>
      <c r="I33" s="44" t="s">
        <v>42</v>
      </c>
      <c r="J33" s="44">
        <v>3</v>
      </c>
      <c r="K33" s="47">
        <f>566.75/4</f>
        <v>141.6875</v>
      </c>
      <c r="L33" s="48"/>
    </row>
    <row r="34" spans="1:12">
      <c r="A34" s="44">
        <v>11</v>
      </c>
      <c r="B34" s="45" t="s">
        <v>55</v>
      </c>
      <c r="C34" s="46"/>
      <c r="D34" s="46"/>
      <c r="E34" s="46"/>
      <c r="F34" s="46"/>
      <c r="G34" s="46"/>
      <c r="H34" s="46"/>
      <c r="I34" s="44" t="s">
        <v>42</v>
      </c>
      <c r="J34" s="44">
        <v>1</v>
      </c>
      <c r="K34" s="47">
        <f>1666.75/2</f>
        <v>833.375</v>
      </c>
      <c r="L34" s="48"/>
    </row>
    <row r="35" spans="1:12">
      <c r="A35" s="44">
        <v>12</v>
      </c>
      <c r="B35" s="45" t="s">
        <v>56</v>
      </c>
      <c r="C35" s="46"/>
      <c r="D35" s="46"/>
      <c r="E35" s="46"/>
      <c r="F35" s="46"/>
      <c r="G35" s="46"/>
      <c r="H35" s="46"/>
      <c r="I35" s="44" t="s">
        <v>42</v>
      </c>
      <c r="J35" s="44">
        <v>3</v>
      </c>
      <c r="K35" s="47">
        <f>3*150</f>
        <v>450</v>
      </c>
      <c r="L35" s="48"/>
    </row>
    <row r="36" spans="1:12">
      <c r="A36" s="44">
        <v>13</v>
      </c>
      <c r="B36" s="45" t="s">
        <v>57</v>
      </c>
      <c r="C36" s="46"/>
      <c r="D36" s="46"/>
      <c r="E36" s="46"/>
      <c r="F36" s="46"/>
      <c r="G36" s="46"/>
      <c r="H36" s="46"/>
      <c r="I36" s="44" t="s">
        <v>42</v>
      </c>
      <c r="J36" s="44">
        <v>10</v>
      </c>
      <c r="K36" s="47">
        <f>2370*0.1979</f>
        <v>469.02299999999997</v>
      </c>
      <c r="L36" s="48"/>
    </row>
    <row r="37" spans="1:12">
      <c r="A37" s="44">
        <v>14</v>
      </c>
      <c r="B37" s="46" t="s">
        <v>58</v>
      </c>
      <c r="C37" s="46"/>
      <c r="D37" s="46"/>
      <c r="E37" s="46"/>
      <c r="F37" s="46"/>
      <c r="G37" s="46"/>
      <c r="H37" s="46"/>
      <c r="I37" s="44" t="s">
        <v>42</v>
      </c>
      <c r="J37" s="44">
        <v>1</v>
      </c>
      <c r="K37" s="47">
        <f>(8775+2200+400+400+3300)*0.5</f>
        <v>7537.5</v>
      </c>
      <c r="L37" s="48"/>
    </row>
    <row r="38" spans="1:12">
      <c r="A38" s="44">
        <v>15</v>
      </c>
      <c r="B38" s="45" t="s">
        <v>59</v>
      </c>
      <c r="C38" s="46"/>
      <c r="D38" s="46"/>
      <c r="E38" s="46"/>
      <c r="F38" s="46"/>
      <c r="G38" s="46"/>
      <c r="H38" s="46"/>
      <c r="I38" s="44" t="s">
        <v>60</v>
      </c>
      <c r="J38" s="44">
        <f>24/4</f>
        <v>6</v>
      </c>
      <c r="K38" s="47">
        <f>24*32/4</f>
        <v>192</v>
      </c>
      <c r="L38" s="48"/>
    </row>
    <row r="39" spans="1:12">
      <c r="A39" s="44">
        <v>16</v>
      </c>
      <c r="B39" s="45" t="s">
        <v>61</v>
      </c>
      <c r="C39" s="46"/>
      <c r="D39" s="46"/>
      <c r="E39" s="46"/>
      <c r="F39" s="46"/>
      <c r="G39" s="46"/>
      <c r="H39" s="46"/>
      <c r="I39" s="44" t="s">
        <v>42</v>
      </c>
      <c r="J39" s="44">
        <v>10</v>
      </c>
      <c r="K39" s="47">
        <f>1450/2</f>
        <v>725</v>
      </c>
      <c r="L39" s="48"/>
    </row>
    <row r="40" spans="1:12">
      <c r="A40" s="44">
        <v>17</v>
      </c>
      <c r="B40" s="45" t="s">
        <v>62</v>
      </c>
      <c r="C40" s="46"/>
      <c r="D40" s="46"/>
      <c r="E40" s="46"/>
      <c r="F40" s="46"/>
      <c r="G40" s="46"/>
      <c r="H40" s="46"/>
      <c r="I40" s="44" t="s">
        <v>42</v>
      </c>
      <c r="J40" s="44">
        <v>2</v>
      </c>
      <c r="K40" s="47">
        <v>1654.5</v>
      </c>
      <c r="L40" s="48"/>
    </row>
    <row r="41" spans="1:12">
      <c r="A41" s="44">
        <v>18</v>
      </c>
      <c r="B41" s="45" t="s">
        <v>63</v>
      </c>
      <c r="C41" s="46"/>
      <c r="D41" s="46"/>
      <c r="E41" s="46"/>
      <c r="F41" s="46"/>
      <c r="G41" s="46"/>
      <c r="H41" s="46"/>
      <c r="I41" s="44" t="s">
        <v>42</v>
      </c>
      <c r="J41" s="44">
        <v>1</v>
      </c>
      <c r="K41" s="47">
        <f>3275*0.5</f>
        <v>1637.5</v>
      </c>
      <c r="L41" s="48"/>
    </row>
    <row r="42" spans="1:12">
      <c r="A42" s="44">
        <v>19</v>
      </c>
      <c r="B42" s="45" t="s">
        <v>64</v>
      </c>
      <c r="C42" s="46"/>
      <c r="D42" s="46"/>
      <c r="E42" s="46"/>
      <c r="F42" s="46"/>
      <c r="G42" s="46"/>
      <c r="H42" s="46"/>
      <c r="I42" s="44" t="s">
        <v>42</v>
      </c>
      <c r="J42" s="44">
        <v>3</v>
      </c>
      <c r="K42" s="47">
        <f>450/4</f>
        <v>112.5</v>
      </c>
      <c r="L42" s="48"/>
    </row>
    <row r="43" spans="1:12">
      <c r="A43" s="44">
        <v>20</v>
      </c>
      <c r="B43" s="45" t="s">
        <v>65</v>
      </c>
      <c r="C43" s="46"/>
      <c r="D43" s="46"/>
      <c r="E43" s="46"/>
      <c r="F43" s="46"/>
      <c r="G43" s="46"/>
      <c r="H43" s="46"/>
      <c r="I43" s="44" t="s">
        <v>42</v>
      </c>
      <c r="J43" s="52">
        <v>25</v>
      </c>
      <c r="K43" s="47">
        <f>6432/32*0.5</f>
        <v>100.5</v>
      </c>
      <c r="L43" s="48"/>
    </row>
    <row r="44" spans="1:12">
      <c r="A44" s="44">
        <v>21</v>
      </c>
      <c r="B44" s="81" t="s">
        <v>66</v>
      </c>
      <c r="C44" s="82"/>
      <c r="D44" s="82"/>
      <c r="E44" s="82"/>
      <c r="F44" s="82"/>
      <c r="G44" s="82"/>
      <c r="H44" s="82"/>
      <c r="I44" s="78" t="s">
        <v>67</v>
      </c>
      <c r="J44" s="78">
        <v>12</v>
      </c>
      <c r="K44" s="83">
        <f>24000/2</f>
        <v>12000</v>
      </c>
      <c r="L44" s="84"/>
    </row>
    <row r="45" spans="1:12">
      <c r="A45" s="44">
        <v>22</v>
      </c>
      <c r="B45" s="81" t="s">
        <v>68</v>
      </c>
      <c r="C45" s="82"/>
      <c r="D45" s="82"/>
      <c r="E45" s="82"/>
      <c r="F45" s="82"/>
      <c r="G45" s="82"/>
      <c r="H45" s="82"/>
      <c r="I45" s="78" t="s">
        <v>67</v>
      </c>
      <c r="J45" s="78">
        <v>12</v>
      </c>
      <c r="K45" s="83">
        <f>1500*12</f>
        <v>18000</v>
      </c>
      <c r="L45" s="84"/>
    </row>
    <row r="46" spans="1:12">
      <c r="A46" s="44">
        <v>23</v>
      </c>
      <c r="B46" s="45" t="s">
        <v>69</v>
      </c>
      <c r="C46" s="46"/>
      <c r="D46" s="46"/>
      <c r="E46" s="46"/>
      <c r="F46" s="46"/>
      <c r="G46" s="46"/>
      <c r="H46" s="46"/>
      <c r="I46" s="44" t="s">
        <v>42</v>
      </c>
      <c r="J46" s="44">
        <v>1</v>
      </c>
      <c r="K46" s="47">
        <f>7454/4</f>
        <v>1863.5</v>
      </c>
      <c r="L46" s="48"/>
    </row>
    <row r="47" spans="1:12">
      <c r="A47" s="78"/>
      <c r="B47" s="81" t="s">
        <v>70</v>
      </c>
      <c r="C47" s="82"/>
      <c r="D47" s="82"/>
      <c r="E47" s="82"/>
      <c r="F47" s="82"/>
      <c r="G47" s="82"/>
      <c r="H47" s="82"/>
      <c r="I47" s="78"/>
      <c r="J47" s="85"/>
      <c r="K47" s="86">
        <f>SUM(K24:L46)</f>
        <v>69926.703383943561</v>
      </c>
      <c r="L47" s="87"/>
    </row>
    <row r="48" spans="1:12">
      <c r="A48" s="78"/>
      <c r="B48" s="81" t="s">
        <v>71</v>
      </c>
      <c r="C48" s="82"/>
      <c r="D48" s="82"/>
      <c r="E48" s="82"/>
      <c r="F48" s="82"/>
      <c r="G48" s="82"/>
      <c r="H48" s="82"/>
      <c r="I48" s="78"/>
      <c r="J48" s="85"/>
      <c r="K48" s="88">
        <f>K47*0.14</f>
        <v>9789.7384737520988</v>
      </c>
      <c r="L48" s="89"/>
    </row>
    <row r="49" spans="1:12" ht="15.75" thickBot="1">
      <c r="A49" s="78"/>
      <c r="B49" s="90" t="s">
        <v>72</v>
      </c>
      <c r="C49" s="90"/>
      <c r="D49" s="90"/>
      <c r="E49" s="90"/>
      <c r="F49" s="90"/>
      <c r="G49" s="90"/>
      <c r="H49" s="90"/>
      <c r="I49" s="91"/>
      <c r="J49" s="90"/>
      <c r="K49" s="92">
        <f>SUM(K47:L48)</f>
        <v>79716.441857695667</v>
      </c>
      <c r="L49" s="93"/>
    </row>
    <row r="50" spans="1:12" ht="16.5" thickBot="1">
      <c r="A50" s="94"/>
      <c r="B50" s="95" t="s">
        <v>73</v>
      </c>
      <c r="C50" s="96"/>
      <c r="D50" s="96"/>
      <c r="E50" s="96"/>
      <c r="F50" s="96"/>
      <c r="G50" s="96"/>
      <c r="H50" s="97"/>
      <c r="I50" s="94"/>
      <c r="J50" s="94"/>
      <c r="K50" s="98">
        <f>K49+K23</f>
        <v>89218.681857695672</v>
      </c>
      <c r="L50" s="99"/>
    </row>
    <row r="51" spans="1:12">
      <c r="A51" s="1" t="s">
        <v>74</v>
      </c>
    </row>
    <row r="52" spans="1:12">
      <c r="A52" s="1" t="s">
        <v>75</v>
      </c>
      <c r="D52" s="9">
        <f>I4</f>
        <v>2013</v>
      </c>
      <c r="E52" s="1" t="s">
        <v>76</v>
      </c>
      <c r="G52" s="53">
        <f>K50-G19</f>
        <v>-66080.285132595585</v>
      </c>
      <c r="H52" s="1" t="s">
        <v>77</v>
      </c>
    </row>
    <row r="53" spans="1:12" ht="15.75" thickBot="1">
      <c r="A53" s="1" t="s">
        <v>78</v>
      </c>
      <c r="B53" s="9">
        <f>I4</f>
        <v>2013</v>
      </c>
      <c r="C53" s="1" t="s">
        <v>79</v>
      </c>
    </row>
    <row r="54" spans="1:12">
      <c r="A54" s="54" t="s">
        <v>2</v>
      </c>
      <c r="B54" s="55" t="s">
        <v>80</v>
      </c>
      <c r="C54" s="56"/>
      <c r="D54" s="56"/>
      <c r="E54" s="56"/>
      <c r="F54" s="55" t="s">
        <v>81</v>
      </c>
      <c r="G54" s="56"/>
      <c r="H54" s="57"/>
      <c r="I54" s="55" t="s">
        <v>82</v>
      </c>
      <c r="J54" s="56"/>
      <c r="K54" s="56"/>
      <c r="L54" s="57"/>
    </row>
    <row r="55" spans="1:12" ht="15.75" thickBot="1">
      <c r="A55" s="58"/>
      <c r="B55" s="59"/>
      <c r="C55" s="60"/>
      <c r="D55" s="60"/>
      <c r="E55" s="60"/>
      <c r="F55" s="59"/>
      <c r="G55" s="60"/>
      <c r="H55" s="61"/>
      <c r="I55" s="59" t="s">
        <v>83</v>
      </c>
      <c r="J55" s="60"/>
      <c r="K55" s="60"/>
      <c r="L55" s="61"/>
    </row>
    <row r="56" spans="1:12">
      <c r="A56" s="62" t="s">
        <v>84</v>
      </c>
      <c r="B56" s="63" t="s">
        <v>85</v>
      </c>
      <c r="C56" s="64"/>
      <c r="D56" s="64"/>
      <c r="E56" s="65"/>
      <c r="F56" s="100" t="s">
        <v>142</v>
      </c>
      <c r="G56" s="101"/>
      <c r="H56" s="102"/>
      <c r="I56" s="100" t="s">
        <v>86</v>
      </c>
      <c r="J56" s="101"/>
      <c r="K56" s="101"/>
      <c r="L56" s="102"/>
    </row>
    <row r="57" spans="1:12">
      <c r="A57" s="44" t="s">
        <v>87</v>
      </c>
      <c r="B57" s="45" t="s">
        <v>88</v>
      </c>
      <c r="C57" s="46"/>
      <c r="D57" s="46"/>
      <c r="E57" s="66"/>
      <c r="F57" s="103" t="s">
        <v>143</v>
      </c>
      <c r="G57" s="104"/>
      <c r="H57" s="105"/>
      <c r="I57" s="103" t="s">
        <v>89</v>
      </c>
      <c r="J57" s="104"/>
      <c r="K57" s="104"/>
      <c r="L57" s="105"/>
    </row>
    <row r="58" spans="1:12">
      <c r="A58" s="44" t="s">
        <v>90</v>
      </c>
      <c r="B58" s="45" t="s">
        <v>91</v>
      </c>
      <c r="C58" s="46"/>
      <c r="D58" s="46"/>
      <c r="E58" s="66"/>
      <c r="F58" s="103" t="s">
        <v>92</v>
      </c>
      <c r="G58" s="104"/>
      <c r="H58" s="105"/>
      <c r="I58" s="103" t="s">
        <v>93</v>
      </c>
      <c r="J58" s="104"/>
      <c r="K58" s="104"/>
      <c r="L58" s="105"/>
    </row>
    <row r="59" spans="1:12">
      <c r="A59" s="44" t="s">
        <v>94</v>
      </c>
      <c r="B59" s="45" t="s">
        <v>95</v>
      </c>
      <c r="C59" s="46"/>
      <c r="D59" s="46"/>
      <c r="E59" s="66"/>
      <c r="F59" s="103" t="s">
        <v>96</v>
      </c>
      <c r="G59" s="104"/>
      <c r="H59" s="105"/>
      <c r="I59" s="103" t="s">
        <v>97</v>
      </c>
      <c r="J59" s="104"/>
      <c r="K59" s="104"/>
      <c r="L59" s="105"/>
    </row>
    <row r="60" spans="1:12">
      <c r="A60" s="44" t="s">
        <v>98</v>
      </c>
      <c r="B60" s="45" t="s">
        <v>99</v>
      </c>
      <c r="C60" s="46"/>
      <c r="D60" s="46"/>
      <c r="E60" s="66"/>
      <c r="F60" s="103" t="s">
        <v>100</v>
      </c>
      <c r="G60" s="104"/>
      <c r="H60" s="105"/>
      <c r="I60" s="103" t="s">
        <v>101</v>
      </c>
      <c r="J60" s="104"/>
      <c r="K60" s="104"/>
      <c r="L60" s="105"/>
    </row>
    <row r="61" spans="1:12" ht="15.75" thickBot="1">
      <c r="A61" s="67" t="s">
        <v>102</v>
      </c>
      <c r="B61" s="68" t="s">
        <v>103</v>
      </c>
      <c r="C61" s="69"/>
      <c r="D61" s="69"/>
      <c r="E61" s="70"/>
      <c r="F61" s="106" t="s">
        <v>104</v>
      </c>
      <c r="G61" s="107"/>
      <c r="H61" s="108"/>
      <c r="I61" s="106" t="s">
        <v>105</v>
      </c>
      <c r="J61" s="107"/>
      <c r="K61" s="107"/>
      <c r="L61" s="108"/>
    </row>
    <row r="63" spans="1:12">
      <c r="A63" s="71" t="s">
        <v>106</v>
      </c>
      <c r="B63" s="9">
        <f>I4+1</f>
        <v>2014</v>
      </c>
      <c r="C63" s="1" t="s">
        <v>107</v>
      </c>
    </row>
    <row r="64" spans="1:12">
      <c r="A64" s="72" t="s">
        <v>108</v>
      </c>
    </row>
    <row r="65" spans="1:12">
      <c r="A65" s="72" t="s">
        <v>109</v>
      </c>
      <c r="F65" s="109">
        <v>4.74</v>
      </c>
      <c r="G65" s="1" t="s">
        <v>110</v>
      </c>
    </row>
    <row r="66" spans="1:12">
      <c r="A66" s="72" t="s">
        <v>111</v>
      </c>
      <c r="C66" s="73"/>
      <c r="G66" s="9">
        <v>1.9E-2</v>
      </c>
      <c r="H66" s="1" t="s">
        <v>112</v>
      </c>
    </row>
    <row r="67" spans="1:12">
      <c r="A67" s="72" t="s">
        <v>113</v>
      </c>
      <c r="E67" s="9">
        <f>I4</f>
        <v>2013</v>
      </c>
      <c r="F67" s="1" t="s">
        <v>114</v>
      </c>
      <c r="K67" s="9">
        <f>I4+1</f>
        <v>2014</v>
      </c>
      <c r="L67" s="1" t="s">
        <v>115</v>
      </c>
    </row>
    <row r="68" spans="1:12">
      <c r="A68" s="72" t="s">
        <v>116</v>
      </c>
    </row>
    <row r="69" spans="1:12">
      <c r="A69" s="72" t="s">
        <v>117</v>
      </c>
    </row>
    <row r="70" spans="1:12">
      <c r="A70" s="72" t="s">
        <v>118</v>
      </c>
    </row>
    <row r="71" spans="1:12">
      <c r="A71" s="72" t="s">
        <v>119</v>
      </c>
    </row>
    <row r="73" spans="1:12">
      <c r="A73" s="72" t="s">
        <v>120</v>
      </c>
      <c r="B73" s="9">
        <f>I4+1</f>
        <v>2014</v>
      </c>
      <c r="C73" s="1" t="s">
        <v>121</v>
      </c>
    </row>
    <row r="74" spans="1:12">
      <c r="A74" s="72" t="s">
        <v>122</v>
      </c>
    </row>
    <row r="75" spans="1:12">
      <c r="A75" s="72" t="s">
        <v>123</v>
      </c>
      <c r="J75" s="16">
        <v>7500</v>
      </c>
      <c r="K75" s="1" t="s">
        <v>17</v>
      </c>
    </row>
    <row r="76" spans="1:12">
      <c r="A76" s="72" t="s">
        <v>124</v>
      </c>
      <c r="J76" s="16">
        <v>9500</v>
      </c>
      <c r="K76" s="1" t="s">
        <v>17</v>
      </c>
    </row>
    <row r="77" spans="1:12">
      <c r="A77" s="72" t="s">
        <v>125</v>
      </c>
      <c r="J77" s="16">
        <v>15000</v>
      </c>
      <c r="K77" s="1" t="s">
        <v>17</v>
      </c>
    </row>
    <row r="78" spans="1:12">
      <c r="A78" s="72" t="s">
        <v>126</v>
      </c>
      <c r="J78" s="16">
        <v>1200</v>
      </c>
      <c r="K78" s="1" t="s">
        <v>17</v>
      </c>
    </row>
    <row r="79" spans="1:12">
      <c r="A79" s="72" t="s">
        <v>127</v>
      </c>
      <c r="J79" s="16">
        <v>1000</v>
      </c>
      <c r="K79" s="1" t="s">
        <v>17</v>
      </c>
    </row>
    <row r="80" spans="1:12">
      <c r="A80" s="72" t="s">
        <v>128</v>
      </c>
      <c r="J80" s="16">
        <v>30000</v>
      </c>
      <c r="K80" s="1" t="s">
        <v>17</v>
      </c>
    </row>
    <row r="81" spans="1:11">
      <c r="A81" s="72" t="s">
        <v>129</v>
      </c>
      <c r="J81" s="16">
        <v>12000</v>
      </c>
      <c r="K81" s="1" t="s">
        <v>17</v>
      </c>
    </row>
    <row r="82" spans="1:11">
      <c r="A82" s="72" t="s">
        <v>130</v>
      </c>
      <c r="J82" s="16">
        <v>30000</v>
      </c>
      <c r="K82" s="1" t="s">
        <v>17</v>
      </c>
    </row>
    <row r="83" spans="1:11">
      <c r="A83" s="72" t="s">
        <v>131</v>
      </c>
      <c r="J83" s="16">
        <v>30000</v>
      </c>
      <c r="K83" s="1" t="s">
        <v>17</v>
      </c>
    </row>
    <row r="84" spans="1:11">
      <c r="A84" s="74" t="s">
        <v>132</v>
      </c>
      <c r="J84" s="19">
        <f>SUM(J75:J83)</f>
        <v>136200</v>
      </c>
      <c r="K84" s="75" t="s">
        <v>133</v>
      </c>
    </row>
    <row r="85" spans="1:11">
      <c r="A85" s="72" t="s">
        <v>134</v>
      </c>
      <c r="H85" s="9">
        <f>I4</f>
        <v>2013</v>
      </c>
      <c r="I85" s="1" t="s">
        <v>135</v>
      </c>
      <c r="K85" s="19">
        <f>G52</f>
        <v>-66080.285132595585</v>
      </c>
    </row>
    <row r="86" spans="1:11">
      <c r="A86" s="72" t="s">
        <v>136</v>
      </c>
      <c r="C86" s="53">
        <f>J84+K85</f>
        <v>70119.714867404415</v>
      </c>
      <c r="D86" s="9" t="s">
        <v>137</v>
      </c>
      <c r="E86" s="76">
        <f>I4+1</f>
        <v>2014</v>
      </c>
      <c r="F86" s="1" t="s">
        <v>138</v>
      </c>
      <c r="H86" s="15">
        <f>C86/(E6*12)</f>
        <v>2.0778428178236621</v>
      </c>
      <c r="I86" s="1" t="s">
        <v>139</v>
      </c>
    </row>
    <row r="88" spans="1:11">
      <c r="B88" s="1" t="s">
        <v>140</v>
      </c>
    </row>
    <row r="89" spans="1:11">
      <c r="B89" s="1" t="s">
        <v>81</v>
      </c>
      <c r="I89" s="1" t="s">
        <v>141</v>
      </c>
    </row>
    <row r="90" spans="1:11">
      <c r="K90" s="2"/>
    </row>
    <row r="91" spans="1:11">
      <c r="A91" s="77"/>
      <c r="B91" s="77"/>
      <c r="C91" s="77"/>
      <c r="D91" s="77"/>
      <c r="E91" s="77"/>
      <c r="F91" s="77"/>
      <c r="G91" s="77"/>
      <c r="H91" s="77"/>
      <c r="I91" s="77"/>
      <c r="J91" s="77"/>
      <c r="K91" s="77"/>
    </row>
  </sheetData>
  <mergeCells count="87">
    <mergeCell ref="A91:K91"/>
    <mergeCell ref="B60:E60"/>
    <mergeCell ref="F60:H60"/>
    <mergeCell ref="I60:L60"/>
    <mergeCell ref="B61:E61"/>
    <mergeCell ref="F61:H61"/>
    <mergeCell ref="I61:L61"/>
    <mergeCell ref="B58:E58"/>
    <mergeCell ref="F58:H58"/>
    <mergeCell ref="I58:L58"/>
    <mergeCell ref="B59:E59"/>
    <mergeCell ref="F59:H59"/>
    <mergeCell ref="I59:L59"/>
    <mergeCell ref="B56:E56"/>
    <mergeCell ref="F56:H56"/>
    <mergeCell ref="I56:L56"/>
    <mergeCell ref="B57:E57"/>
    <mergeCell ref="F57:H57"/>
    <mergeCell ref="I57:L57"/>
    <mergeCell ref="K49:L49"/>
    <mergeCell ref="K50:L50"/>
    <mergeCell ref="B54:E54"/>
    <mergeCell ref="F54:H54"/>
    <mergeCell ref="I54:L54"/>
    <mergeCell ref="B55:E55"/>
    <mergeCell ref="F55:H55"/>
    <mergeCell ref="I55:L55"/>
    <mergeCell ref="B46:H46"/>
    <mergeCell ref="K46:L46"/>
    <mergeCell ref="B47:H47"/>
    <mergeCell ref="K47:L47"/>
    <mergeCell ref="B48:H48"/>
    <mergeCell ref="K48:L48"/>
    <mergeCell ref="B43:H43"/>
    <mergeCell ref="K43:L43"/>
    <mergeCell ref="B44:H44"/>
    <mergeCell ref="K44:L44"/>
    <mergeCell ref="B45:H45"/>
    <mergeCell ref="K45:L45"/>
    <mergeCell ref="B40:H40"/>
    <mergeCell ref="K40:L40"/>
    <mergeCell ref="B41:H41"/>
    <mergeCell ref="K41:L41"/>
    <mergeCell ref="B42:H42"/>
    <mergeCell ref="K42:L42"/>
    <mergeCell ref="B37:H37"/>
    <mergeCell ref="K37:L37"/>
    <mergeCell ref="B38:H38"/>
    <mergeCell ref="K38:L38"/>
    <mergeCell ref="B39:H39"/>
    <mergeCell ref="K39:L39"/>
    <mergeCell ref="B34:H34"/>
    <mergeCell ref="K34:L34"/>
    <mergeCell ref="B35:H35"/>
    <mergeCell ref="K35:L35"/>
    <mergeCell ref="B36:H36"/>
    <mergeCell ref="K36:L36"/>
    <mergeCell ref="B31:H31"/>
    <mergeCell ref="K31:L31"/>
    <mergeCell ref="B32:H32"/>
    <mergeCell ref="K32:L32"/>
    <mergeCell ref="B33:H33"/>
    <mergeCell ref="K33:L33"/>
    <mergeCell ref="B28:H28"/>
    <mergeCell ref="K28:L28"/>
    <mergeCell ref="B29:H29"/>
    <mergeCell ref="K29:L29"/>
    <mergeCell ref="B30:H30"/>
    <mergeCell ref="K30:L30"/>
    <mergeCell ref="B25:H25"/>
    <mergeCell ref="K25:L25"/>
    <mergeCell ref="B26:H26"/>
    <mergeCell ref="K26:L26"/>
    <mergeCell ref="B27:H27"/>
    <mergeCell ref="K27:L27"/>
    <mergeCell ref="B22:H22"/>
    <mergeCell ref="K22:L22"/>
    <mergeCell ref="B23:H23"/>
    <mergeCell ref="K23:L23"/>
    <mergeCell ref="B24:H24"/>
    <mergeCell ref="K24:L24"/>
    <mergeCell ref="A2:L2"/>
    <mergeCell ref="A3:L3"/>
    <mergeCell ref="A7:B7"/>
    <mergeCell ref="A20:B20"/>
    <mergeCell ref="B21:H21"/>
    <mergeCell ref="K21:L2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2014-04-11T01:06:30Z</dcterms:modified>
</cp:coreProperties>
</file>