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E96" i="1"/>
  <c r="H95"/>
  <c r="J94"/>
  <c r="B83"/>
  <c r="E77"/>
  <c r="B73"/>
  <c r="B63"/>
  <c r="D62"/>
  <c r="K55"/>
  <c r="K54"/>
  <c r="K53"/>
  <c r="K51"/>
  <c r="K49"/>
  <c r="K46"/>
  <c r="K45"/>
  <c r="K42"/>
  <c r="K41"/>
  <c r="J41"/>
  <c r="K40"/>
  <c r="K39"/>
  <c r="K37"/>
  <c r="K36"/>
  <c r="K35"/>
  <c r="K32"/>
  <c r="K31"/>
  <c r="K27"/>
  <c r="K25"/>
  <c r="J25"/>
  <c r="K24"/>
  <c r="G20"/>
  <c r="G18"/>
  <c r="G17"/>
  <c r="G16"/>
  <c r="G15"/>
  <c r="I7"/>
  <c r="G7"/>
  <c r="B6"/>
  <c r="A21" l="1"/>
  <c r="K57"/>
  <c r="K58" s="1"/>
  <c r="J14"/>
  <c r="K59" l="1"/>
  <c r="K60" s="1"/>
  <c r="G62" s="1"/>
  <c r="K95" s="1"/>
  <c r="C96" s="1"/>
  <c r="H96" s="1"/>
</calcChain>
</file>

<file path=xl/sharedStrings.xml><?xml version="1.0" encoding="utf-8"?>
<sst xmlns="http://schemas.openxmlformats.org/spreadsheetml/2006/main" count="209" uniqueCount="158">
  <si>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</si>
  <si>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</si>
  <si>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</si>
  <si>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244/4</t>
  </si>
  <si>
    <t xml:space="preserve">по ул. Байкальская   за </t>
  </si>
  <si>
    <t>год.</t>
  </si>
  <si>
    <t xml:space="preserve">1. В </t>
  </si>
  <si>
    <t>г.   по дому</t>
  </si>
  <si>
    <r>
      <t>м</t>
    </r>
    <r>
      <rPr>
        <sz val="11"/>
        <rFont val="Calibri"/>
        <family val="2"/>
        <charset val="204"/>
      </rPr>
      <t>²) начислено за содержание, ремонт и коммунальные услуги:</t>
    </r>
  </si>
  <si>
    <t>рублей, оплачено собственниками</t>
  </si>
  <si>
    <t>рублей         (</t>
  </si>
  <si>
    <t>%)</t>
  </si>
  <si>
    <t>2.  Задолженность  жителей  по  квартплате  и  коммунальным  услугам  составляет</t>
  </si>
  <si>
    <t xml:space="preserve"> рубля,</t>
  </si>
  <si>
    <t>в том числе (имеющие значительную задолженность:</t>
  </si>
  <si>
    <t xml:space="preserve">оф. 3 - </t>
  </si>
  <si>
    <t>руб.</t>
  </si>
  <si>
    <t xml:space="preserve">оф. 8 - </t>
  </si>
  <si>
    <r>
      <t>кв. 48</t>
    </r>
    <r>
      <rPr>
        <b/>
        <sz val="11"/>
        <rFont val="Calibri"/>
        <family val="2"/>
        <charset val="204"/>
        <scheme val="minor"/>
      </rPr>
      <t xml:space="preserve"> -</t>
    </r>
  </si>
  <si>
    <t xml:space="preserve">оф. 6 - </t>
  </si>
  <si>
    <r>
      <rPr>
        <sz val="11"/>
        <rFont val="Calibri"/>
        <family val="2"/>
        <charset val="204"/>
        <scheme val="minor"/>
      </rPr>
      <t>кв. 9</t>
    </r>
    <r>
      <rPr>
        <b/>
        <sz val="11"/>
        <rFont val="Calibri"/>
        <family val="2"/>
        <charset val="204"/>
        <scheme val="minor"/>
      </rPr>
      <t xml:space="preserve"> - </t>
    </r>
  </si>
  <si>
    <r>
      <t>кв. 51</t>
    </r>
    <r>
      <rPr>
        <b/>
        <sz val="11"/>
        <rFont val="Calibri"/>
        <family val="2"/>
        <charset val="204"/>
        <scheme val="minor"/>
      </rPr>
      <t xml:space="preserve"> -</t>
    </r>
  </si>
  <si>
    <t xml:space="preserve">оф. 7 - </t>
  </si>
  <si>
    <r>
      <t>кв.45</t>
    </r>
    <r>
      <rPr>
        <b/>
        <sz val="11"/>
        <rFont val="Calibri"/>
        <family val="2"/>
        <charset val="204"/>
        <scheme val="minor"/>
      </rPr>
      <t xml:space="preserve">- </t>
    </r>
  </si>
  <si>
    <t>кв. 52-</t>
  </si>
  <si>
    <t>3.  Соответственно,  компания  имеет  задолженность  перед  поставщиками  услуг</t>
  </si>
  <si>
    <t>рублей:</t>
  </si>
  <si>
    <t>•</t>
  </si>
  <si>
    <t>тепловая энергия</t>
  </si>
  <si>
    <t>водоснабжение и водоотведение</t>
  </si>
  <si>
    <t>электрическая энергия</t>
  </si>
  <si>
    <t>прочие поставщики</t>
  </si>
  <si>
    <t>4.  Плата за текущий ремонт, начисленная в размере</t>
  </si>
  <si>
    <t xml:space="preserve">   рубля   (поступило  от  жителей </t>
  </si>
  <si>
    <t>рубля),     направлена на следующие мероприятия:</t>
  </si>
  <si>
    <t>Наименование мероприятий.</t>
  </si>
  <si>
    <t>Ед.</t>
  </si>
  <si>
    <t>Количество</t>
  </si>
  <si>
    <t>Стоимость</t>
  </si>
  <si>
    <t>п/п</t>
  </si>
  <si>
    <t>изм.</t>
  </si>
  <si>
    <t>(руб.)</t>
  </si>
  <si>
    <t>Перерасход (+) или экономия (-) средств в 2012 году.</t>
  </si>
  <si>
    <t>Вывоз снега с придомовой территории в феврале (28,6%)</t>
  </si>
  <si>
    <t>маш/час</t>
  </si>
  <si>
    <t>Замена компенсатора на стояке ГВС в пом.8 офиса "Иркутск - Телеком"</t>
  </si>
  <si>
    <t>шт.</t>
  </si>
  <si>
    <r>
      <t xml:space="preserve">Компенсатор </t>
    </r>
    <r>
      <rPr>
        <sz val="11"/>
        <rFont val="Calibri"/>
        <family val="2"/>
        <charset val="204"/>
      </rPr>
      <t>ø 35 офис "Ирнет".</t>
    </r>
  </si>
  <si>
    <t>шт</t>
  </si>
  <si>
    <t>Генеральная уборка подъезда  в апреле.</t>
  </si>
  <si>
    <r>
      <t>м</t>
    </r>
    <r>
      <rPr>
        <vertAlign val="superscript"/>
        <sz val="11"/>
        <rFont val="Calibri"/>
        <family val="2"/>
        <charset val="204"/>
        <scheme val="minor"/>
      </rPr>
      <t>2</t>
    </r>
  </si>
  <si>
    <t>Ремонт системы электр. замок в незадымляемом проходе (3 этаж).</t>
  </si>
  <si>
    <t>Ежегодное  тех. освидетельствование лифта.</t>
  </si>
  <si>
    <t>Благоустройство территории (чернозем)28,6%.</t>
  </si>
  <si>
    <t>т.</t>
  </si>
  <si>
    <t>Благоустройство территории (песок)28,6%.</t>
  </si>
  <si>
    <t>Монтаж системы видеонаблюдения.</t>
  </si>
  <si>
    <t>Замена доводчика, контроллера и эл/магнитной кнопки ( 13 этаж).</t>
  </si>
  <si>
    <t xml:space="preserve">Ремонт уличного освещения, замена ламп ДРЛ в торцах дома, ремонт кабеля. </t>
  </si>
  <si>
    <t>Окраска мусорных баков.</t>
  </si>
  <si>
    <t>Замена блоков питания на приборах учета тепловой энергии (в ИТП).</t>
  </si>
  <si>
    <t>Восстановление системы электромагнитный замок (6 ,8, 10, 11, 12 этажи)</t>
  </si>
  <si>
    <t>Замена второй входной двери на 4-ом этаже.</t>
  </si>
  <si>
    <t>Госповерка теплосчетчика.</t>
  </si>
  <si>
    <t>Наклейка уплотняющей ленты по контуру входных дверей.</t>
  </si>
  <si>
    <t>м.</t>
  </si>
  <si>
    <t>Замена дверного полотна в тамбуре на 4-м этаже.</t>
  </si>
  <si>
    <t>Установка навесного замка на э/щите в подъезде (14-ый этаж).</t>
  </si>
  <si>
    <t>Ремонт освещения в подъезде: замена патронов в светильниках.</t>
  </si>
  <si>
    <t>Устройство ограждения для кустов, расположенных на газонах.</t>
  </si>
  <si>
    <t>Установка доводчика на деревянную дверь тамбура (4 этаж).</t>
  </si>
  <si>
    <t>Замена считывателя на двери (выход на незадымляемую лестницу 8 эт.)</t>
  </si>
  <si>
    <t>Восстановление системы электромагнитный замок (9, 10, 11, 12,13,14 этажи)</t>
  </si>
  <si>
    <t xml:space="preserve">Замена датчика давления в ИТП (на подаче с теплосети). </t>
  </si>
  <si>
    <t>Ковровое напольное покрытие в тамбуре 1,3,4 эт.</t>
  </si>
  <si>
    <t>Ремонт уличного освещения (замена ламп ДРЛ-125 в светильниках).</t>
  </si>
  <si>
    <t>Регулировка э/магнитного замка (на 14 этаже).</t>
  </si>
  <si>
    <t>Техн. обслуживание охранной сигнализации за 2013 г.</t>
  </si>
  <si>
    <t>мес.</t>
  </si>
  <si>
    <t>Бирки для маркировки  элементов ИТП.</t>
  </si>
  <si>
    <t>Установка новогодней елки.</t>
  </si>
  <si>
    <t>Устройство уличного папольного покрытия на 4 этаже.</t>
  </si>
  <si>
    <t>м</t>
  </si>
  <si>
    <t>Всего в 2013году:</t>
  </si>
  <si>
    <t>Управление МКД (14%)</t>
  </si>
  <si>
    <t>ИТОГО за 2013год:</t>
  </si>
  <si>
    <t>ИТОГО на 31.12.2013г:</t>
  </si>
  <si>
    <t xml:space="preserve">Перерасход (+) или экономия (-) средств текущего ремонта общего имущества многоквартирного дома по </t>
  </si>
  <si>
    <t>состоянию  на   31  декабря</t>
  </si>
  <si>
    <t xml:space="preserve">года составляет </t>
  </si>
  <si>
    <t>рубля.</t>
  </si>
  <si>
    <t>5.    В</t>
  </si>
  <si>
    <t xml:space="preserve">году начисление платы за содержание, ремонт и коммунальные услуги производилось </t>
  </si>
  <si>
    <t>Наименование статьи.</t>
  </si>
  <si>
    <t>ООО "УК "Альтернатива"</t>
  </si>
  <si>
    <t>Муниципальные дома</t>
  </si>
  <si>
    <t>( ОАО "Южное управление")</t>
  </si>
  <si>
    <t>1.</t>
  </si>
  <si>
    <t>Содержание общего имущества.</t>
  </si>
  <si>
    <r>
      <t>15,64 руб./м</t>
    </r>
    <r>
      <rPr>
        <sz val="11"/>
        <rFont val="Calibri"/>
        <family val="2"/>
        <charset val="204"/>
      </rPr>
      <t>²</t>
    </r>
  </si>
  <si>
    <t>19,20 руб./м²</t>
  </si>
  <si>
    <t>2.</t>
  </si>
  <si>
    <t>Текущий ремонт общего имущества.</t>
  </si>
  <si>
    <r>
      <t>4,74 руб./м</t>
    </r>
    <r>
      <rPr>
        <sz val="11"/>
        <rFont val="Calibri"/>
        <family val="2"/>
        <charset val="204"/>
      </rPr>
      <t>²</t>
    </r>
  </si>
  <si>
    <t>4,74 руб./м²</t>
  </si>
  <si>
    <t>4.</t>
  </si>
  <si>
    <t>Отопление.</t>
  </si>
  <si>
    <t>0,019 Гкал/м²</t>
  </si>
  <si>
    <t>0,027 Гкал/м²</t>
  </si>
  <si>
    <t>5.</t>
  </si>
  <si>
    <t>Горячее водоснабжение.</t>
  </si>
  <si>
    <t>241,15 руб./чел.</t>
  </si>
  <si>
    <t>301,44 руб./чел.</t>
  </si>
  <si>
    <t>6.</t>
  </si>
  <si>
    <t>Холодное водоснабжение.</t>
  </si>
  <si>
    <t>59,10 руб./чел.</t>
  </si>
  <si>
    <t>74,71 руб./чел.</t>
  </si>
  <si>
    <t>7.</t>
  </si>
  <si>
    <t>Водоотведение.</t>
  </si>
  <si>
    <t>93,5 руб./чел.</t>
  </si>
  <si>
    <t>116,82 руб./чел.</t>
  </si>
  <si>
    <t>В</t>
  </si>
  <si>
    <t>году (с 1 января) предлагается следующая плата за содержание и ремонт общего имущества:</t>
  </si>
  <si>
    <t xml:space="preserve"> - содержание общего имущества - 15,64 рубля с кв.метра общей площади в месяц;</t>
  </si>
  <si>
    <t xml:space="preserve"> - текущий ремонт общего имущества -</t>
  </si>
  <si>
    <t>рубля с кв.метра в месяц;</t>
  </si>
  <si>
    <t xml:space="preserve"> - отопление - </t>
  </si>
  <si>
    <r>
      <t>Гкал/м</t>
    </r>
    <r>
      <rPr>
        <sz val="11"/>
        <rFont val="Calibri"/>
        <family val="2"/>
        <charset val="204"/>
      </rPr>
      <t>² (ежемесячно равными долями,</t>
    </r>
  </si>
  <si>
    <t xml:space="preserve"> исходя из объемов потребления в</t>
  </si>
  <si>
    <t>году, с последующим перерасчетом по окончании</t>
  </si>
  <si>
    <t xml:space="preserve"> - плата   за   горячее  и  холодное  водоснабжение ,  водоотведение ,  электроснабжение   будет   начисляться</t>
  </si>
  <si>
    <t xml:space="preserve">   согласно   Постановления   Правительства   РФ   № 354   от  06 мая 2011 года  (Ежемесячно, согласно показаний</t>
  </si>
  <si>
    <t xml:space="preserve">   общедомовых   и   индивидуальных  приборов  учета.   При   отсутствии  индивидуальных  приборов  учета по </t>
  </si>
  <si>
    <t xml:space="preserve">   новым нормативам, введенным с 01 января 2013 года Приказом № 7-мпр от 27 августа 2012 года. ).</t>
  </si>
  <si>
    <t>6.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</si>
  <si>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</si>
  <si>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</si>
  <si>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техническое освидетельствование лифтов</t>
  </si>
  <si>
    <t xml:space="preserve">  -  обслуживание системы видеонаблюдения</t>
  </si>
  <si>
    <t xml:space="preserve">  -  вывоз снега с придомовой территории</t>
  </si>
  <si>
    <t xml:space="preserve">  -  поверка (замена) манометров и термометров</t>
  </si>
  <si>
    <t xml:space="preserve">  -  установка новогодней елки</t>
  </si>
  <si>
    <t xml:space="preserve">  - обслуживание ТП и кабельных линий</t>
  </si>
  <si>
    <t xml:space="preserve">  -  передача безхозных инженерных сетей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</si>
  <si>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</si>
  <si>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</si>
  <si>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</si>
  <si>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</si>
  <si>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</si>
  <si>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>году   в   размере</t>
  </si>
  <si>
    <t xml:space="preserve">          составит </t>
  </si>
  <si>
    <t>на</t>
  </si>
  <si>
    <t xml:space="preserve">год ,       или </t>
  </si>
  <si>
    <t>рубля с кв.метра в месяц.</t>
  </si>
  <si>
    <t>Директор</t>
  </si>
  <si>
    <t>А.Б. Хлебников</t>
  </si>
  <si>
    <t>244/4(</t>
  </si>
  <si>
    <t>2014г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</si>
</sst>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6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vertAlign val="superscript"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/>
    <xf numFmtId="0" fontId="4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4" fontId="6" fillId="0" borderId="0" xfId="0" applyNumberFormat="1" applyFont="1" applyFill="1" applyAlignment="1">
      <alignment horizontal="right"/>
    </xf>
    <xf numFmtId="4" fontId="1" fillId="0" borderId="0" xfId="0" applyNumberFormat="1" applyFont="1" applyFill="1" applyAlignment="1"/>
    <xf numFmtId="4" fontId="6" fillId="0" borderId="0" xfId="0" applyNumberFormat="1" applyFont="1" applyFill="1"/>
    <xf numFmtId="2" fontId="7" fillId="0" borderId="0" xfId="0" applyNumberFormat="1" applyFont="1" applyFill="1" applyAlignment="1">
      <alignment horizontal="center"/>
    </xf>
    <xf numFmtId="4" fontId="7" fillId="0" borderId="0" xfId="0" applyNumberFormat="1" applyFont="1" applyFill="1"/>
    <xf numFmtId="4" fontId="1" fillId="0" borderId="0" xfId="0" applyNumberFormat="1" applyFont="1" applyFill="1"/>
    <xf numFmtId="0" fontId="7" fillId="0" borderId="0" xfId="0" applyFont="1" applyFill="1" applyAlignment="1">
      <alignment horizontal="right"/>
    </xf>
    <xf numFmtId="0" fontId="1" fillId="0" borderId="0" xfId="0" applyFont="1" applyFill="1" applyAlignment="1">
      <alignment horizontal="left"/>
    </xf>
    <xf numFmtId="4" fontId="4" fillId="0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1" fillId="0" borderId="0" xfId="0" applyFont="1" applyFill="1" applyAlignment="1"/>
    <xf numFmtId="4" fontId="8" fillId="0" borderId="0" xfId="0" applyNumberFormat="1" applyFont="1" applyFill="1"/>
    <xf numFmtId="0" fontId="5" fillId="0" borderId="0" xfId="0" applyFont="1" applyFill="1" applyAlignment="1">
      <alignment horizontal="left"/>
    </xf>
    <xf numFmtId="4" fontId="7" fillId="0" borderId="0" xfId="0" applyNumberFormat="1" applyFont="1" applyFill="1" applyAlignment="1">
      <alignment horizontal="right"/>
    </xf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1" xfId="0" applyFont="1" applyFill="1" applyBorder="1" applyAlignment="1"/>
    <xf numFmtId="0" fontId="7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7" fillId="0" borderId="5" xfId="0" applyFont="1" applyFill="1" applyBorder="1" applyAlignment="1"/>
    <xf numFmtId="0" fontId="7" fillId="0" borderId="6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1" fillId="0" borderId="9" xfId="0" applyFont="1" applyFill="1" applyBorder="1"/>
    <xf numFmtId="0" fontId="1" fillId="0" borderId="10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left"/>
    </xf>
    <xf numFmtId="0" fontId="1" fillId="0" borderId="12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4" fontId="7" fillId="0" borderId="12" xfId="0" applyNumberFormat="1" applyFont="1" applyFill="1" applyBorder="1" applyAlignment="1"/>
    <xf numFmtId="4" fontId="7" fillId="0" borderId="11" xfId="0" applyNumberFormat="1" applyFont="1" applyFill="1" applyBorder="1" applyAlignment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15" xfId="0" applyFont="1" applyFill="1" applyBorder="1" applyAlignment="1">
      <alignment horizontal="left"/>
    </xf>
    <xf numFmtId="4" fontId="1" fillId="0" borderId="14" xfId="0" applyNumberFormat="1" applyFont="1" applyFill="1" applyBorder="1" applyAlignment="1"/>
    <xf numFmtId="4" fontId="1" fillId="0" borderId="15" xfId="0" applyNumberFormat="1" applyFont="1" applyFill="1" applyBorder="1" applyAlignment="1"/>
    <xf numFmtId="0" fontId="1" fillId="0" borderId="14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4" fontId="1" fillId="0" borderId="14" xfId="0" applyNumberFormat="1" applyFont="1" applyFill="1" applyBorder="1" applyAlignment="1">
      <alignment vertical="center"/>
    </xf>
    <xf numFmtId="4" fontId="1" fillId="0" borderId="15" xfId="0" applyNumberFormat="1" applyFont="1" applyFill="1" applyBorder="1" applyAlignment="1">
      <alignment vertical="center"/>
    </xf>
    <xf numFmtId="0" fontId="1" fillId="0" borderId="13" xfId="0" applyNumberFormat="1" applyFont="1" applyFill="1" applyBorder="1" applyAlignment="1">
      <alignment horizontal="center"/>
    </xf>
    <xf numFmtId="4" fontId="1" fillId="0" borderId="14" xfId="0" applyNumberFormat="1" applyFont="1" applyFill="1" applyBorder="1" applyAlignment="1">
      <alignment horizontal="right"/>
    </xf>
    <xf numFmtId="4" fontId="1" fillId="0" borderId="15" xfId="0" applyNumberFormat="1" applyFont="1" applyFill="1" applyBorder="1" applyAlignment="1">
      <alignment horizontal="right"/>
    </xf>
    <xf numFmtId="4" fontId="7" fillId="0" borderId="0" xfId="0" applyNumberFormat="1" applyFont="1" applyFill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top"/>
    </xf>
    <xf numFmtId="0" fontId="7" fillId="0" borderId="4" xfId="0" applyFont="1" applyFill="1" applyBorder="1" applyAlignment="1">
      <alignment horizontal="center" vertical="top"/>
    </xf>
    <xf numFmtId="0" fontId="7" fillId="0" borderId="6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 vertical="top"/>
    </xf>
    <xf numFmtId="0" fontId="7" fillId="0" borderId="7" xfId="0" applyFont="1" applyFill="1" applyBorder="1" applyAlignment="1">
      <alignment horizontal="center" vertical="top"/>
    </xf>
    <xf numFmtId="0" fontId="7" fillId="0" borderId="8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/>
    <xf numFmtId="1" fontId="1" fillId="0" borderId="0" xfId="0" applyNumberFormat="1" applyFont="1" applyFill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4" fontId="7" fillId="0" borderId="14" xfId="0" applyNumberFormat="1" applyFont="1" applyBorder="1" applyAlignment="1"/>
    <xf numFmtId="4" fontId="7" fillId="0" borderId="15" xfId="0" applyNumberFormat="1" applyFont="1" applyBorder="1" applyAlignment="1"/>
    <xf numFmtId="4" fontId="1" fillId="0" borderId="14" xfId="0" applyNumberFormat="1" applyFont="1" applyBorder="1" applyAlignment="1"/>
    <xf numFmtId="4" fontId="1" fillId="0" borderId="15" xfId="0" applyNumberFormat="1" applyFont="1" applyBorder="1" applyAlignment="1"/>
    <xf numFmtId="0" fontId="1" fillId="0" borderId="0" xfId="0" applyFont="1"/>
    <xf numFmtId="0" fontId="1" fillId="0" borderId="5" xfId="0" applyFont="1" applyBorder="1"/>
    <xf numFmtId="4" fontId="7" fillId="0" borderId="6" xfId="0" applyNumberFormat="1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1" fillId="0" borderId="9" xfId="0" applyFont="1" applyBorder="1"/>
    <xf numFmtId="0" fontId="7" fillId="0" borderId="12" xfId="0" applyFont="1" applyBorder="1" applyAlignment="1"/>
    <xf numFmtId="0" fontId="7" fillId="0" borderId="10" xfId="0" applyFont="1" applyBorder="1" applyAlignment="1"/>
    <xf numFmtId="0" fontId="7" fillId="0" borderId="11" xfId="0" applyFont="1" applyBorder="1" applyAlignment="1"/>
    <xf numFmtId="4" fontId="6" fillId="0" borderId="6" xfId="0" applyNumberFormat="1" applyFont="1" applyBorder="1" applyAlignment="1"/>
    <xf numFmtId="4" fontId="6" fillId="0" borderId="8" xfId="0" applyNumberFormat="1" applyFont="1" applyBorder="1" applyAlignme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55;&#1058;&#1054;%20&#1088;&#1077;&#1084;&#1086;&#1085;&#1090;/1.%20&#1054;&#1073;&#1098;&#1077;&#1082;&#1090;&#1099;/&#1054;&#1090;&#1095;&#1077;&#1090;&#1099;%20&#1087;&#1086;%20&#1091;&#1087;&#1088;&#1072;&#1074;&#1083;&#1077;&#1085;&#1080;&#1102;%20&#1052;&#1050;&#1044;/9.%20&#1041;&#1072;&#1081;&#1082;&#1072;&#1083;&#1100;&#1089;&#1082;&#1072;&#1103;%20244/244-4/&#1054;&#1090;&#1095;&#1077;&#1090;%20&#1041;&#1072;&#1081;&#1082;&#1072;&#1083;&#1100;&#1089;&#1082;%20244-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12"/>
      <sheetName val="2013"/>
      <sheetName val="2014"/>
      <sheetName val="13 переделанный"/>
    </sheetNames>
    <sheetDataSet>
      <sheetData sheetId="0">
        <row r="60">
          <cell r="G60">
            <v>86145.58044271855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2"/>
  <sheetViews>
    <sheetView tabSelected="1" topLeftCell="A67" workbookViewId="0">
      <selection activeCell="S79" sqref="S79"/>
    </sheetView>
  </sheetViews>
  <sheetFormatPr defaultRowHeight="15"/>
  <cols>
    <col min="1" max="1" width="5" style="1" customWidth="1"/>
    <col min="2" max="2" width="9.85546875" style="1" customWidth="1"/>
    <col min="3" max="3" width="11.140625" style="1" customWidth="1"/>
    <col min="4" max="4" width="6.28515625" style="1" customWidth="1"/>
    <col min="5" max="5" width="8.28515625" style="1" customWidth="1"/>
    <col min="6" max="6" width="8.85546875" style="1" customWidth="1"/>
    <col min="7" max="7" width="13.140625" style="1" customWidth="1"/>
    <col min="8" max="8" width="10.7109375" style="1" customWidth="1"/>
    <col min="9" max="9" width="11.7109375" style="1" customWidth="1"/>
    <col min="10" max="10" width="12.140625" style="1" customWidth="1"/>
    <col min="11" max="11" width="9.5703125" style="1" customWidth="1"/>
    <col min="12" max="12" width="3.42578125" style="1" customWidth="1"/>
  </cols>
  <sheetData>
    <row r="1" spans="1:12">
      <c r="K1" s="2"/>
    </row>
    <row r="2" spans="1:12" ht="18.7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8.7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8.75">
      <c r="A4" s="4"/>
      <c r="B4" s="5"/>
      <c r="C4" s="4"/>
      <c r="D4" s="6" t="s">
        <v>2</v>
      </c>
      <c r="E4" s="5" t="s">
        <v>3</v>
      </c>
      <c r="F4" s="7" t="s">
        <v>4</v>
      </c>
      <c r="G4" s="7"/>
      <c r="H4" s="7"/>
      <c r="I4" s="5">
        <v>2013</v>
      </c>
      <c r="J4" s="7" t="s">
        <v>5</v>
      </c>
    </row>
    <row r="6" spans="1:12" ht="15.75">
      <c r="A6" s="8" t="s">
        <v>6</v>
      </c>
      <c r="B6" s="9">
        <f>I4</f>
        <v>2013</v>
      </c>
      <c r="C6" s="1" t="s">
        <v>7</v>
      </c>
      <c r="D6" s="10" t="s">
        <v>156</v>
      </c>
      <c r="E6" s="58">
        <v>4055.2</v>
      </c>
      <c r="F6" s="1" t="s">
        <v>8</v>
      </c>
    </row>
    <row r="7" spans="1:12" ht="15.75">
      <c r="A7" s="11">
        <v>2167964.61</v>
      </c>
      <c r="B7" s="11"/>
      <c r="C7" s="12" t="s">
        <v>9</v>
      </c>
      <c r="G7" s="13">
        <f>A7-J8</f>
        <v>1660940.8199999998</v>
      </c>
      <c r="H7" s="1" t="s">
        <v>10</v>
      </c>
      <c r="I7" s="14">
        <f>(G7/A7)*100</f>
        <v>76.612912053024701</v>
      </c>
      <c r="J7" s="1" t="s">
        <v>11</v>
      </c>
    </row>
    <row r="8" spans="1:12">
      <c r="A8" s="1" t="s">
        <v>12</v>
      </c>
      <c r="J8" s="15">
        <v>507023.79</v>
      </c>
      <c r="K8" s="1" t="s">
        <v>13</v>
      </c>
    </row>
    <row r="9" spans="1:12">
      <c r="A9" s="1" t="s">
        <v>14</v>
      </c>
    </row>
    <row r="10" spans="1:12">
      <c r="A10" s="1" t="s">
        <v>15</v>
      </c>
      <c r="B10" s="16">
        <v>30438.33</v>
      </c>
      <c r="C10" s="1" t="s">
        <v>16</v>
      </c>
      <c r="E10" s="10" t="s">
        <v>17</v>
      </c>
      <c r="F10" s="16">
        <v>10666.76</v>
      </c>
      <c r="G10" s="1" t="s">
        <v>16</v>
      </c>
      <c r="I10" s="10" t="s">
        <v>18</v>
      </c>
      <c r="J10" s="16">
        <v>16031.38</v>
      </c>
      <c r="K10" s="1" t="s">
        <v>16</v>
      </c>
    </row>
    <row r="11" spans="1:12">
      <c r="A11" s="1" t="s">
        <v>19</v>
      </c>
      <c r="B11" s="16">
        <v>26287.48</v>
      </c>
      <c r="C11" s="1" t="s">
        <v>16</v>
      </c>
      <c r="E11" s="17" t="s">
        <v>20</v>
      </c>
      <c r="F11" s="16">
        <v>36036.31</v>
      </c>
      <c r="G11" s="1" t="s">
        <v>16</v>
      </c>
      <c r="I11" s="10" t="s">
        <v>21</v>
      </c>
      <c r="J11" s="16">
        <v>9219.43</v>
      </c>
      <c r="K11" s="1" t="s">
        <v>16</v>
      </c>
    </row>
    <row r="12" spans="1:12">
      <c r="A12" s="1" t="s">
        <v>22</v>
      </c>
      <c r="B12" s="16">
        <v>12892.05</v>
      </c>
      <c r="C12" s="1" t="s">
        <v>16</v>
      </c>
      <c r="E12" s="10" t="s">
        <v>23</v>
      </c>
      <c r="F12" s="16">
        <v>9589.2199999999993</v>
      </c>
      <c r="G12" s="1" t="s">
        <v>16</v>
      </c>
      <c r="I12" s="10" t="s">
        <v>24</v>
      </c>
      <c r="J12" s="16">
        <v>34133.51</v>
      </c>
      <c r="K12" s="1" t="s">
        <v>16</v>
      </c>
    </row>
    <row r="13" spans="1:12">
      <c r="B13" s="16"/>
      <c r="E13" s="18"/>
      <c r="F13" s="16"/>
      <c r="J13" s="16"/>
    </row>
    <row r="14" spans="1:12" ht="15.75">
      <c r="A14" s="1" t="s">
        <v>25</v>
      </c>
      <c r="J14" s="16">
        <f>G15+G16+G17+G18</f>
        <v>507023.79000000004</v>
      </c>
      <c r="K14" s="19" t="s">
        <v>26</v>
      </c>
    </row>
    <row r="15" spans="1:12">
      <c r="A15" s="20" t="s">
        <v>27</v>
      </c>
      <c r="B15" s="1" t="s">
        <v>28</v>
      </c>
      <c r="G15" s="15">
        <f>(J8*43.5/100)</f>
        <v>220555.34864999997</v>
      </c>
      <c r="H15" s="1" t="s">
        <v>16</v>
      </c>
    </row>
    <row r="16" spans="1:12">
      <c r="A16" s="20" t="s">
        <v>27</v>
      </c>
      <c r="B16" s="1" t="s">
        <v>29</v>
      </c>
      <c r="G16" s="15">
        <f>(J8*36.6/100)</f>
        <v>185570.70714000001</v>
      </c>
      <c r="H16" s="1" t="s">
        <v>16</v>
      </c>
    </row>
    <row r="17" spans="1:12">
      <c r="A17" s="20" t="s">
        <v>27</v>
      </c>
      <c r="B17" s="1" t="s">
        <v>30</v>
      </c>
      <c r="G17" s="15">
        <f>(J8*12.5/100)</f>
        <v>63377.973749999997</v>
      </c>
      <c r="H17" s="1" t="s">
        <v>16</v>
      </c>
      <c r="K17" s="12"/>
      <c r="L17" s="21"/>
    </row>
    <row r="18" spans="1:12">
      <c r="A18" s="20" t="s">
        <v>27</v>
      </c>
      <c r="B18" s="1" t="s">
        <v>31</v>
      </c>
      <c r="G18" s="15">
        <f>(J8*7.4/100)</f>
        <v>37519.760459999998</v>
      </c>
      <c r="H18" s="1" t="s">
        <v>16</v>
      </c>
    </row>
    <row r="19" spans="1:12">
      <c r="G19" s="22"/>
    </row>
    <row r="20" spans="1:12">
      <c r="A20" s="23" t="s">
        <v>32</v>
      </c>
      <c r="G20" s="15">
        <f>(E6-R7)*4.74*12/1.03</f>
        <v>223941.53009708738</v>
      </c>
      <c r="H20" s="1" t="s">
        <v>33</v>
      </c>
    </row>
    <row r="21" spans="1:12" ht="15.75" thickBot="1">
      <c r="A21" s="24">
        <f>G20*I7/100</f>
        <v>171568.12750347939</v>
      </c>
      <c r="B21" s="24"/>
      <c r="C21" s="1" t="s">
        <v>34</v>
      </c>
    </row>
    <row r="22" spans="1:12">
      <c r="A22" s="25" t="s">
        <v>2</v>
      </c>
      <c r="B22" s="26" t="s">
        <v>35</v>
      </c>
      <c r="C22" s="27"/>
      <c r="D22" s="27"/>
      <c r="E22" s="27"/>
      <c r="F22" s="27"/>
      <c r="G22" s="27"/>
      <c r="H22" s="28"/>
      <c r="I22" s="25" t="s">
        <v>36</v>
      </c>
      <c r="J22" s="29" t="s">
        <v>37</v>
      </c>
      <c r="K22" s="26" t="s">
        <v>38</v>
      </c>
      <c r="L22" s="28"/>
    </row>
    <row r="23" spans="1:12" ht="15.75" thickBot="1">
      <c r="A23" s="30" t="s">
        <v>39</v>
      </c>
      <c r="B23" s="31"/>
      <c r="C23" s="32"/>
      <c r="D23" s="32"/>
      <c r="E23" s="32"/>
      <c r="F23" s="32"/>
      <c r="G23" s="32"/>
      <c r="H23" s="33"/>
      <c r="I23" s="30" t="s">
        <v>40</v>
      </c>
      <c r="J23" s="34"/>
      <c r="K23" s="35" t="s">
        <v>41</v>
      </c>
      <c r="L23" s="36"/>
    </row>
    <row r="24" spans="1:12" ht="15.75" thickBot="1">
      <c r="A24" s="37"/>
      <c r="B24" s="38" t="s">
        <v>42</v>
      </c>
      <c r="C24" s="38"/>
      <c r="D24" s="38"/>
      <c r="E24" s="38"/>
      <c r="F24" s="38"/>
      <c r="G24" s="38"/>
      <c r="H24" s="39"/>
      <c r="I24" s="40"/>
      <c r="J24" s="41"/>
      <c r="K24" s="42">
        <f>'[1]2012'!G60</f>
        <v>86145.58044271855</v>
      </c>
      <c r="L24" s="43"/>
    </row>
    <row r="25" spans="1:12">
      <c r="A25" s="44">
        <v>1</v>
      </c>
      <c r="B25" s="45" t="s">
        <v>43</v>
      </c>
      <c r="C25" s="46"/>
      <c r="D25" s="46"/>
      <c r="E25" s="46"/>
      <c r="F25" s="46"/>
      <c r="G25" s="46"/>
      <c r="H25" s="47"/>
      <c r="I25" s="44" t="s">
        <v>44</v>
      </c>
      <c r="J25" s="44">
        <f>30*0.286</f>
        <v>8.58</v>
      </c>
      <c r="K25" s="48">
        <f>30150/14112.1*4035.5</f>
        <v>8621.7022980279344</v>
      </c>
      <c r="L25" s="49"/>
    </row>
    <row r="26" spans="1:12">
      <c r="A26" s="44">
        <v>2</v>
      </c>
      <c r="B26" s="45" t="s">
        <v>45</v>
      </c>
      <c r="C26" s="46"/>
      <c r="D26" s="46"/>
      <c r="E26" s="46"/>
      <c r="F26" s="46"/>
      <c r="G26" s="46"/>
      <c r="H26" s="47"/>
      <c r="I26" s="50" t="s">
        <v>46</v>
      </c>
      <c r="J26" s="44">
        <v>1</v>
      </c>
      <c r="K26" s="48">
        <v>2352</v>
      </c>
      <c r="L26" s="49"/>
    </row>
    <row r="27" spans="1:12">
      <c r="A27" s="44">
        <v>3</v>
      </c>
      <c r="B27" s="45" t="s">
        <v>47</v>
      </c>
      <c r="C27" s="46"/>
      <c r="D27" s="46"/>
      <c r="E27" s="46"/>
      <c r="F27" s="46"/>
      <c r="G27" s="46"/>
      <c r="H27" s="47"/>
      <c r="I27" s="51" t="s">
        <v>48</v>
      </c>
      <c r="J27" s="44">
        <v>1</v>
      </c>
      <c r="K27" s="48">
        <f>5000/2</f>
        <v>2500</v>
      </c>
      <c r="L27" s="49"/>
    </row>
    <row r="28" spans="1:12" ht="17.25">
      <c r="A28" s="44">
        <v>4</v>
      </c>
      <c r="B28" s="45" t="s">
        <v>49</v>
      </c>
      <c r="C28" s="46"/>
      <c r="D28" s="46"/>
      <c r="E28" s="46"/>
      <c r="F28" s="46"/>
      <c r="G28" s="46"/>
      <c r="H28" s="47"/>
      <c r="I28" s="44" t="s">
        <v>50</v>
      </c>
      <c r="J28" s="44">
        <v>680.3</v>
      </c>
      <c r="K28" s="48">
        <v>2000</v>
      </c>
      <c r="L28" s="49"/>
    </row>
    <row r="29" spans="1:12">
      <c r="A29" s="44">
        <v>5</v>
      </c>
      <c r="B29" s="45" t="s">
        <v>51</v>
      </c>
      <c r="C29" s="46"/>
      <c r="D29" s="46"/>
      <c r="E29" s="46"/>
      <c r="F29" s="46"/>
      <c r="G29" s="46"/>
      <c r="H29" s="52"/>
      <c r="I29" s="44" t="s">
        <v>46</v>
      </c>
      <c r="J29" s="44">
        <v>1</v>
      </c>
      <c r="K29" s="48">
        <v>600</v>
      </c>
      <c r="L29" s="49"/>
    </row>
    <row r="30" spans="1:12">
      <c r="A30" s="44">
        <v>6</v>
      </c>
      <c r="B30" s="45" t="s">
        <v>52</v>
      </c>
      <c r="C30" s="52"/>
      <c r="D30" s="52"/>
      <c r="E30" s="52"/>
      <c r="F30" s="52"/>
      <c r="G30" s="52"/>
      <c r="H30" s="47"/>
      <c r="I30" s="9" t="s">
        <v>46</v>
      </c>
      <c r="J30" s="44">
        <v>2</v>
      </c>
      <c r="K30" s="53">
        <v>13000</v>
      </c>
      <c r="L30" s="54"/>
    </row>
    <row r="31" spans="1:12">
      <c r="A31" s="44">
        <v>7</v>
      </c>
      <c r="B31" s="45" t="s">
        <v>53</v>
      </c>
      <c r="C31" s="52"/>
      <c r="D31" s="52"/>
      <c r="E31" s="52"/>
      <c r="F31" s="52"/>
      <c r="G31" s="52"/>
      <c r="H31" s="47"/>
      <c r="I31" s="44" t="s">
        <v>54</v>
      </c>
      <c r="J31" s="44">
        <v>5</v>
      </c>
      <c r="K31" s="48">
        <f>3000*0.286</f>
        <v>857.99999999999989</v>
      </c>
      <c r="L31" s="49"/>
    </row>
    <row r="32" spans="1:12">
      <c r="A32" s="44">
        <v>8</v>
      </c>
      <c r="B32" s="45" t="s">
        <v>55</v>
      </c>
      <c r="C32" s="52"/>
      <c r="D32" s="52"/>
      <c r="E32" s="52"/>
      <c r="F32" s="52"/>
      <c r="G32" s="52"/>
      <c r="H32" s="47"/>
      <c r="I32" s="44" t="s">
        <v>54</v>
      </c>
      <c r="J32" s="44">
        <v>5</v>
      </c>
      <c r="K32" s="48">
        <f>3000*0.286</f>
        <v>857.99999999999989</v>
      </c>
      <c r="L32" s="49"/>
    </row>
    <row r="33" spans="1:12">
      <c r="A33" s="44">
        <v>9</v>
      </c>
      <c r="B33" s="45" t="s">
        <v>56</v>
      </c>
      <c r="C33" s="52"/>
      <c r="D33" s="52"/>
      <c r="E33" s="52"/>
      <c r="F33" s="52"/>
      <c r="G33" s="52"/>
      <c r="H33" s="47"/>
      <c r="I33" s="9" t="s">
        <v>46</v>
      </c>
      <c r="J33" s="44">
        <v>1</v>
      </c>
      <c r="K33" s="48">
        <v>87227.63</v>
      </c>
      <c r="L33" s="49"/>
    </row>
    <row r="34" spans="1:12">
      <c r="A34" s="44">
        <v>10</v>
      </c>
      <c r="B34" s="45" t="s">
        <v>57</v>
      </c>
      <c r="C34" s="52"/>
      <c r="D34" s="52"/>
      <c r="E34" s="52"/>
      <c r="F34" s="52"/>
      <c r="G34" s="52"/>
      <c r="H34" s="47"/>
      <c r="I34" s="9" t="s">
        <v>46</v>
      </c>
      <c r="J34" s="44">
        <v>1</v>
      </c>
      <c r="K34" s="48">
        <v>5000</v>
      </c>
      <c r="L34" s="49"/>
    </row>
    <row r="35" spans="1:12">
      <c r="A35" s="44">
        <v>11</v>
      </c>
      <c r="B35" s="45" t="s">
        <v>58</v>
      </c>
      <c r="C35" s="52"/>
      <c r="D35" s="52"/>
      <c r="E35" s="52"/>
      <c r="F35" s="52"/>
      <c r="G35" s="52"/>
      <c r="H35" s="52"/>
      <c r="I35" s="44" t="s">
        <v>46</v>
      </c>
      <c r="J35" s="44">
        <v>10</v>
      </c>
      <c r="K35" s="48">
        <f>2370*0.286</f>
        <v>677.81999999999994</v>
      </c>
      <c r="L35" s="49"/>
    </row>
    <row r="36" spans="1:12">
      <c r="A36" s="44">
        <v>12</v>
      </c>
      <c r="B36" s="45" t="s">
        <v>59</v>
      </c>
      <c r="C36" s="52"/>
      <c r="D36" s="52"/>
      <c r="E36" s="52"/>
      <c r="F36" s="52"/>
      <c r="G36" s="52"/>
      <c r="H36" s="47"/>
      <c r="I36" s="9" t="s">
        <v>46</v>
      </c>
      <c r="J36" s="44">
        <v>3</v>
      </c>
      <c r="K36" s="48">
        <f>566.75/4</f>
        <v>141.6875</v>
      </c>
      <c r="L36" s="49"/>
    </row>
    <row r="37" spans="1:12">
      <c r="A37" s="44">
        <v>13</v>
      </c>
      <c r="B37" s="45" t="s">
        <v>60</v>
      </c>
      <c r="C37" s="52"/>
      <c r="D37" s="52"/>
      <c r="E37" s="52"/>
      <c r="F37" s="52"/>
      <c r="G37" s="52"/>
      <c r="H37" s="47"/>
      <c r="I37" s="9" t="s">
        <v>46</v>
      </c>
      <c r="J37" s="44">
        <v>1</v>
      </c>
      <c r="K37" s="48">
        <f>1666.75/2</f>
        <v>833.375</v>
      </c>
      <c r="L37" s="49"/>
    </row>
    <row r="38" spans="1:12">
      <c r="A38" s="44">
        <v>14</v>
      </c>
      <c r="B38" s="52" t="s">
        <v>61</v>
      </c>
      <c r="C38" s="52"/>
      <c r="D38" s="52"/>
      <c r="E38" s="52"/>
      <c r="F38" s="52"/>
      <c r="G38" s="52"/>
      <c r="H38" s="47"/>
      <c r="I38" s="50" t="s">
        <v>46</v>
      </c>
      <c r="J38" s="44">
        <v>1</v>
      </c>
      <c r="K38" s="48">
        <v>6550</v>
      </c>
      <c r="L38" s="49"/>
    </row>
    <row r="39" spans="1:12">
      <c r="A39" s="44">
        <v>15</v>
      </c>
      <c r="B39" s="52" t="s">
        <v>62</v>
      </c>
      <c r="C39" s="52"/>
      <c r="D39" s="52"/>
      <c r="E39" s="52"/>
      <c r="F39" s="52"/>
      <c r="G39" s="52"/>
      <c r="H39" s="47"/>
      <c r="I39" s="50" t="s">
        <v>46</v>
      </c>
      <c r="J39" s="44">
        <v>1</v>
      </c>
      <c r="K39" s="48">
        <f>6020+700</f>
        <v>6720</v>
      </c>
      <c r="L39" s="49"/>
    </row>
    <row r="40" spans="1:12">
      <c r="A40" s="44">
        <v>16</v>
      </c>
      <c r="B40" s="52" t="s">
        <v>63</v>
      </c>
      <c r="C40" s="52"/>
      <c r="D40" s="52"/>
      <c r="E40" s="52"/>
      <c r="F40" s="52"/>
      <c r="G40" s="52"/>
      <c r="H40" s="47"/>
      <c r="I40" s="50" t="s">
        <v>46</v>
      </c>
      <c r="J40" s="44">
        <v>1</v>
      </c>
      <c r="K40" s="48">
        <f>(8775+2200+400+400+3300)*0.5</f>
        <v>7537.5</v>
      </c>
      <c r="L40" s="49"/>
    </row>
    <row r="41" spans="1:12">
      <c r="A41" s="44">
        <v>17</v>
      </c>
      <c r="B41" s="45" t="s">
        <v>64</v>
      </c>
      <c r="C41" s="52"/>
      <c r="D41" s="52"/>
      <c r="E41" s="52"/>
      <c r="F41" s="52"/>
      <c r="G41" s="52"/>
      <c r="H41" s="52"/>
      <c r="I41" s="50" t="s">
        <v>65</v>
      </c>
      <c r="J41" s="55">
        <f>24/4</f>
        <v>6</v>
      </c>
      <c r="K41" s="48">
        <f>24*32/4</f>
        <v>192</v>
      </c>
      <c r="L41" s="49"/>
    </row>
    <row r="42" spans="1:12">
      <c r="A42" s="44">
        <v>18</v>
      </c>
      <c r="B42" s="52" t="s">
        <v>66</v>
      </c>
      <c r="C42" s="52"/>
      <c r="D42" s="52"/>
      <c r="E42" s="52"/>
      <c r="F42" s="52"/>
      <c r="G42" s="52"/>
      <c r="H42" s="47"/>
      <c r="I42" s="50" t="s">
        <v>46</v>
      </c>
      <c r="J42" s="44">
        <v>1</v>
      </c>
      <c r="K42" s="48">
        <f>12980/2</f>
        <v>6490</v>
      </c>
      <c r="L42" s="49"/>
    </row>
    <row r="43" spans="1:12">
      <c r="A43" s="44">
        <v>19</v>
      </c>
      <c r="B43" s="45" t="s">
        <v>67</v>
      </c>
      <c r="C43" s="52"/>
      <c r="D43" s="52"/>
      <c r="E43" s="52"/>
      <c r="F43" s="52"/>
      <c r="G43" s="52"/>
      <c r="H43" s="47"/>
      <c r="I43" s="50" t="s">
        <v>46</v>
      </c>
      <c r="J43" s="44">
        <v>1</v>
      </c>
      <c r="K43" s="48">
        <v>193</v>
      </c>
      <c r="L43" s="49"/>
    </row>
    <row r="44" spans="1:12">
      <c r="A44" s="44">
        <v>20</v>
      </c>
      <c r="B44" s="45" t="s">
        <v>68</v>
      </c>
      <c r="C44" s="52"/>
      <c r="D44" s="52"/>
      <c r="E44" s="52"/>
      <c r="F44" s="52"/>
      <c r="G44" s="52"/>
      <c r="H44" s="47"/>
      <c r="I44" s="50" t="s">
        <v>46</v>
      </c>
      <c r="J44" s="44">
        <v>3</v>
      </c>
      <c r="K44" s="48">
        <v>54</v>
      </c>
      <c r="L44" s="49"/>
    </row>
    <row r="45" spans="1:12">
      <c r="A45" s="44">
        <v>21</v>
      </c>
      <c r="B45" s="45" t="s">
        <v>69</v>
      </c>
      <c r="C45" s="52"/>
      <c r="D45" s="52"/>
      <c r="E45" s="52"/>
      <c r="F45" s="52"/>
      <c r="G45" s="52"/>
      <c r="H45" s="52"/>
      <c r="I45" s="44" t="s">
        <v>46</v>
      </c>
      <c r="J45" s="44">
        <v>10</v>
      </c>
      <c r="K45" s="48">
        <f>1450/2</f>
        <v>725</v>
      </c>
      <c r="L45" s="49"/>
    </row>
    <row r="46" spans="1:12">
      <c r="A46" s="44">
        <v>22</v>
      </c>
      <c r="B46" s="45" t="s">
        <v>70</v>
      </c>
      <c r="C46" s="52"/>
      <c r="D46" s="52"/>
      <c r="E46" s="52"/>
      <c r="F46" s="52"/>
      <c r="G46" s="52"/>
      <c r="H46" s="47"/>
      <c r="I46" s="50" t="s">
        <v>46</v>
      </c>
      <c r="J46" s="44">
        <v>1</v>
      </c>
      <c r="K46" s="48">
        <f>1940/2</f>
        <v>970</v>
      </c>
      <c r="L46" s="49"/>
    </row>
    <row r="47" spans="1:12">
      <c r="A47" s="44">
        <v>23</v>
      </c>
      <c r="B47" s="45" t="s">
        <v>71</v>
      </c>
      <c r="C47" s="52"/>
      <c r="D47" s="52"/>
      <c r="E47" s="52"/>
      <c r="F47" s="52"/>
      <c r="G47" s="52"/>
      <c r="H47" s="47"/>
      <c r="I47" s="50" t="s">
        <v>46</v>
      </c>
      <c r="J47" s="44">
        <v>1</v>
      </c>
      <c r="K47" s="48">
        <v>2600</v>
      </c>
      <c r="L47" s="49"/>
    </row>
    <row r="48" spans="1:12">
      <c r="A48" s="44">
        <v>24</v>
      </c>
      <c r="B48" s="45" t="s">
        <v>72</v>
      </c>
      <c r="C48" s="52"/>
      <c r="D48" s="52"/>
      <c r="E48" s="52"/>
      <c r="F48" s="52"/>
      <c r="G48" s="52"/>
      <c r="H48" s="47"/>
      <c r="I48" s="50" t="s">
        <v>46</v>
      </c>
      <c r="J48" s="44">
        <v>6</v>
      </c>
      <c r="K48" s="48">
        <v>12000</v>
      </c>
      <c r="L48" s="49"/>
    </row>
    <row r="49" spans="1:12">
      <c r="A49" s="44">
        <v>25</v>
      </c>
      <c r="B49" s="45" t="s">
        <v>73</v>
      </c>
      <c r="C49" s="52"/>
      <c r="D49" s="52"/>
      <c r="E49" s="52"/>
      <c r="F49" s="52"/>
      <c r="G49" s="52"/>
      <c r="H49" s="47"/>
      <c r="I49" s="50" t="s">
        <v>46</v>
      </c>
      <c r="J49" s="44">
        <v>1</v>
      </c>
      <c r="K49" s="48">
        <f>3275*0.5</f>
        <v>1637.5</v>
      </c>
      <c r="L49" s="49"/>
    </row>
    <row r="50" spans="1:12">
      <c r="A50" s="44">
        <v>26</v>
      </c>
      <c r="B50" s="45" t="s">
        <v>74</v>
      </c>
      <c r="C50" s="52"/>
      <c r="D50" s="52"/>
      <c r="E50" s="52"/>
      <c r="F50" s="52"/>
      <c r="G50" s="52"/>
      <c r="H50" s="52"/>
      <c r="I50" s="44" t="s">
        <v>46</v>
      </c>
      <c r="J50" s="44">
        <v>3</v>
      </c>
      <c r="K50" s="48">
        <v>4176</v>
      </c>
      <c r="L50" s="49"/>
    </row>
    <row r="51" spans="1:12">
      <c r="A51" s="44">
        <v>27</v>
      </c>
      <c r="B51" s="45" t="s">
        <v>75</v>
      </c>
      <c r="C51" s="52"/>
      <c r="D51" s="52"/>
      <c r="E51" s="52"/>
      <c r="F51" s="52"/>
      <c r="G51" s="52"/>
      <c r="H51" s="47"/>
      <c r="I51" s="50" t="s">
        <v>46</v>
      </c>
      <c r="J51" s="44">
        <v>3</v>
      </c>
      <c r="K51" s="48">
        <f>450/4</f>
        <v>112.5</v>
      </c>
      <c r="L51" s="49"/>
    </row>
    <row r="52" spans="1:12">
      <c r="A52" s="44">
        <v>28</v>
      </c>
      <c r="B52" s="45" t="s">
        <v>76</v>
      </c>
      <c r="C52" s="52"/>
      <c r="D52" s="52"/>
      <c r="E52" s="52"/>
      <c r="F52" s="52"/>
      <c r="G52" s="52"/>
      <c r="H52" s="47"/>
      <c r="I52" s="50" t="s">
        <v>46</v>
      </c>
      <c r="J52" s="44">
        <v>1</v>
      </c>
      <c r="K52" s="48">
        <v>300</v>
      </c>
      <c r="L52" s="49"/>
    </row>
    <row r="53" spans="1:12">
      <c r="A53" s="44">
        <v>29</v>
      </c>
      <c r="B53" s="45" t="s">
        <v>77</v>
      </c>
      <c r="C53" s="52"/>
      <c r="D53" s="52"/>
      <c r="E53" s="52"/>
      <c r="F53" s="52"/>
      <c r="G53" s="52"/>
      <c r="H53" s="52"/>
      <c r="I53" s="44" t="s">
        <v>78</v>
      </c>
      <c r="J53" s="44">
        <v>12</v>
      </c>
      <c r="K53" s="56">
        <f>24000/2</f>
        <v>12000</v>
      </c>
      <c r="L53" s="57"/>
    </row>
    <row r="54" spans="1:12">
      <c r="A54" s="44">
        <v>30</v>
      </c>
      <c r="B54" s="45" t="s">
        <v>79</v>
      </c>
      <c r="C54" s="52"/>
      <c r="D54" s="52"/>
      <c r="E54" s="52"/>
      <c r="F54" s="52"/>
      <c r="G54" s="52"/>
      <c r="H54" s="47"/>
      <c r="I54" s="44" t="s">
        <v>46</v>
      </c>
      <c r="J54" s="51">
        <v>25</v>
      </c>
      <c r="K54" s="48">
        <f>6432/32*0.5</f>
        <v>100.5</v>
      </c>
      <c r="L54" s="49"/>
    </row>
    <row r="55" spans="1:12">
      <c r="A55" s="44">
        <v>31</v>
      </c>
      <c r="B55" s="45" t="s">
        <v>80</v>
      </c>
      <c r="C55" s="52"/>
      <c r="D55" s="52"/>
      <c r="E55" s="52"/>
      <c r="F55" s="52"/>
      <c r="G55" s="52"/>
      <c r="H55" s="47"/>
      <c r="I55" s="44" t="s">
        <v>46</v>
      </c>
      <c r="J55" s="44">
        <v>1</v>
      </c>
      <c r="K55" s="48">
        <f>7454/4</f>
        <v>1863.5</v>
      </c>
      <c r="L55" s="49"/>
    </row>
    <row r="56" spans="1:12">
      <c r="A56" s="44">
        <v>32</v>
      </c>
      <c r="B56" s="45" t="s">
        <v>81</v>
      </c>
      <c r="C56" s="52"/>
      <c r="D56" s="52"/>
      <c r="E56" s="52"/>
      <c r="F56" s="52"/>
      <c r="G56" s="52"/>
      <c r="H56" s="47"/>
      <c r="I56" s="50" t="s">
        <v>82</v>
      </c>
      <c r="J56" s="44">
        <v>2.5</v>
      </c>
      <c r="K56" s="48">
        <v>1306.25</v>
      </c>
      <c r="L56" s="49"/>
    </row>
    <row r="57" spans="1:12">
      <c r="A57" s="86"/>
      <c r="B57" s="87" t="s">
        <v>83</v>
      </c>
      <c r="C57" s="88"/>
      <c r="D57" s="88"/>
      <c r="E57" s="88"/>
      <c r="F57" s="88"/>
      <c r="G57" s="88"/>
      <c r="H57" s="88"/>
      <c r="I57" s="86"/>
      <c r="J57" s="89"/>
      <c r="K57" s="90">
        <f>SUM(K25:L56)</f>
        <v>190197.96479802794</v>
      </c>
      <c r="L57" s="91"/>
    </row>
    <row r="58" spans="1:12">
      <c r="A58" s="86"/>
      <c r="B58" s="87" t="s">
        <v>84</v>
      </c>
      <c r="C58" s="88"/>
      <c r="D58" s="88"/>
      <c r="E58" s="88"/>
      <c r="F58" s="88"/>
      <c r="G58" s="88"/>
      <c r="H58" s="88"/>
      <c r="I58" s="86"/>
      <c r="J58" s="89"/>
      <c r="K58" s="92">
        <f>K57*0.14</f>
        <v>26627.715071723913</v>
      </c>
      <c r="L58" s="93"/>
    </row>
    <row r="59" spans="1:12" ht="15.75" thickBot="1">
      <c r="A59" s="86"/>
      <c r="B59" s="94" t="s">
        <v>85</v>
      </c>
      <c r="C59" s="94"/>
      <c r="D59" s="94"/>
      <c r="E59" s="94"/>
      <c r="F59" s="94"/>
      <c r="G59" s="94"/>
      <c r="H59" s="94"/>
      <c r="I59" s="95"/>
      <c r="J59" s="94"/>
      <c r="K59" s="96">
        <f>SUM(K57:L58)</f>
        <v>216825.67986975185</v>
      </c>
      <c r="L59" s="97"/>
    </row>
    <row r="60" spans="1:12" ht="16.5" thickBot="1">
      <c r="A60" s="98"/>
      <c r="B60" s="99" t="s">
        <v>86</v>
      </c>
      <c r="C60" s="100"/>
      <c r="D60" s="100"/>
      <c r="E60" s="100"/>
      <c r="F60" s="100"/>
      <c r="G60" s="100"/>
      <c r="H60" s="101"/>
      <c r="I60" s="98"/>
      <c r="J60" s="98"/>
      <c r="K60" s="102">
        <f>K59+K24</f>
        <v>302971.26031247037</v>
      </c>
      <c r="L60" s="103"/>
    </row>
    <row r="61" spans="1:12">
      <c r="A61" s="1" t="s">
        <v>87</v>
      </c>
    </row>
    <row r="62" spans="1:12">
      <c r="A62" s="1" t="s">
        <v>88</v>
      </c>
      <c r="D62" s="9">
        <f>I4</f>
        <v>2013</v>
      </c>
      <c r="E62" s="1" t="s">
        <v>89</v>
      </c>
      <c r="G62" s="58">
        <f>K60-G20</f>
        <v>79029.730215382995</v>
      </c>
      <c r="H62" s="1" t="s">
        <v>90</v>
      </c>
    </row>
    <row r="63" spans="1:12" ht="15.75" thickBot="1">
      <c r="A63" s="1" t="s">
        <v>91</v>
      </c>
      <c r="B63" s="9">
        <f>I4</f>
        <v>2013</v>
      </c>
      <c r="C63" s="1" t="s">
        <v>92</v>
      </c>
    </row>
    <row r="64" spans="1:12">
      <c r="A64" s="59" t="s">
        <v>2</v>
      </c>
      <c r="B64" s="60" t="s">
        <v>93</v>
      </c>
      <c r="C64" s="61"/>
      <c r="D64" s="61"/>
      <c r="E64" s="61"/>
      <c r="F64" s="60" t="s">
        <v>94</v>
      </c>
      <c r="G64" s="61"/>
      <c r="H64" s="62"/>
      <c r="I64" s="60" t="s">
        <v>95</v>
      </c>
      <c r="J64" s="61"/>
      <c r="K64" s="61"/>
      <c r="L64" s="62"/>
    </row>
    <row r="65" spans="1:12" ht="15.75" thickBot="1">
      <c r="A65" s="63"/>
      <c r="B65" s="64"/>
      <c r="C65" s="65"/>
      <c r="D65" s="65"/>
      <c r="E65" s="65"/>
      <c r="F65" s="64"/>
      <c r="G65" s="65"/>
      <c r="H65" s="66"/>
      <c r="I65" s="64" t="s">
        <v>96</v>
      </c>
      <c r="J65" s="65"/>
      <c r="K65" s="65"/>
      <c r="L65" s="66"/>
    </row>
    <row r="66" spans="1:12">
      <c r="A66" s="67" t="s">
        <v>97</v>
      </c>
      <c r="B66" s="68" t="s">
        <v>98</v>
      </c>
      <c r="C66" s="69"/>
      <c r="D66" s="69"/>
      <c r="E66" s="70"/>
      <c r="F66" s="71" t="s">
        <v>99</v>
      </c>
      <c r="G66" s="72"/>
      <c r="H66" s="73"/>
      <c r="I66" s="71" t="s">
        <v>100</v>
      </c>
      <c r="J66" s="72"/>
      <c r="K66" s="72"/>
      <c r="L66" s="73"/>
    </row>
    <row r="67" spans="1:12">
      <c r="A67" s="44" t="s">
        <v>101</v>
      </c>
      <c r="B67" s="45" t="s">
        <v>102</v>
      </c>
      <c r="C67" s="52"/>
      <c r="D67" s="52"/>
      <c r="E67" s="47"/>
      <c r="F67" s="74" t="s">
        <v>103</v>
      </c>
      <c r="G67" s="75"/>
      <c r="H67" s="76"/>
      <c r="I67" s="74" t="s">
        <v>104</v>
      </c>
      <c r="J67" s="75"/>
      <c r="K67" s="75"/>
      <c r="L67" s="76"/>
    </row>
    <row r="68" spans="1:12">
      <c r="A68" s="44" t="s">
        <v>105</v>
      </c>
      <c r="B68" s="45" t="s">
        <v>106</v>
      </c>
      <c r="C68" s="52"/>
      <c r="D68" s="52"/>
      <c r="E68" s="47"/>
      <c r="F68" s="74" t="s">
        <v>107</v>
      </c>
      <c r="G68" s="75"/>
      <c r="H68" s="76"/>
      <c r="I68" s="74" t="s">
        <v>108</v>
      </c>
      <c r="J68" s="75"/>
      <c r="K68" s="75"/>
      <c r="L68" s="76"/>
    </row>
    <row r="69" spans="1:12">
      <c r="A69" s="44" t="s">
        <v>109</v>
      </c>
      <c r="B69" s="45" t="s">
        <v>110</v>
      </c>
      <c r="C69" s="52"/>
      <c r="D69" s="52"/>
      <c r="E69" s="47"/>
      <c r="F69" s="74" t="s">
        <v>111</v>
      </c>
      <c r="G69" s="75"/>
      <c r="H69" s="76"/>
      <c r="I69" s="74" t="s">
        <v>112</v>
      </c>
      <c r="J69" s="75"/>
      <c r="K69" s="75"/>
      <c r="L69" s="76"/>
    </row>
    <row r="70" spans="1:12">
      <c r="A70" s="44" t="s">
        <v>113</v>
      </c>
      <c r="B70" s="45" t="s">
        <v>114</v>
      </c>
      <c r="C70" s="52"/>
      <c r="D70" s="52"/>
      <c r="E70" s="47"/>
      <c r="F70" s="74" t="s">
        <v>115</v>
      </c>
      <c r="G70" s="75"/>
      <c r="H70" s="76"/>
      <c r="I70" s="74" t="s">
        <v>116</v>
      </c>
      <c r="J70" s="75"/>
      <c r="K70" s="75"/>
      <c r="L70" s="76"/>
    </row>
    <row r="71" spans="1:12" ht="15.75" thickBot="1">
      <c r="A71" s="77" t="s">
        <v>117</v>
      </c>
      <c r="B71" s="78" t="s">
        <v>118</v>
      </c>
      <c r="C71" s="79"/>
      <c r="D71" s="79"/>
      <c r="E71" s="80"/>
      <c r="F71" s="31" t="s">
        <v>119</v>
      </c>
      <c r="G71" s="32"/>
      <c r="H71" s="33"/>
      <c r="I71" s="31" t="s">
        <v>120</v>
      </c>
      <c r="J71" s="32"/>
      <c r="K71" s="32"/>
      <c r="L71" s="33"/>
    </row>
    <row r="73" spans="1:12">
      <c r="A73" s="81" t="s">
        <v>121</v>
      </c>
      <c r="B73" s="9">
        <f>I4+1</f>
        <v>2014</v>
      </c>
      <c r="C73" s="1" t="s">
        <v>122</v>
      </c>
    </row>
    <row r="74" spans="1:12">
      <c r="A74" s="82" t="s">
        <v>123</v>
      </c>
    </row>
    <row r="75" spans="1:12">
      <c r="A75" s="82" t="s">
        <v>124</v>
      </c>
      <c r="F75" s="104">
        <v>4.74</v>
      </c>
      <c r="G75" s="1" t="s">
        <v>125</v>
      </c>
    </row>
    <row r="76" spans="1:12">
      <c r="A76" s="82" t="s">
        <v>126</v>
      </c>
      <c r="C76" s="9"/>
      <c r="G76" s="9">
        <v>1.9E-2</v>
      </c>
      <c r="H76" s="1" t="s">
        <v>127</v>
      </c>
    </row>
    <row r="77" spans="1:12">
      <c r="A77" s="82" t="s">
        <v>128</v>
      </c>
      <c r="E77" s="9">
        <f>I4</f>
        <v>2013</v>
      </c>
      <c r="F77" s="1" t="s">
        <v>129</v>
      </c>
      <c r="K77" s="9" t="s">
        <v>157</v>
      </c>
    </row>
    <row r="78" spans="1:12">
      <c r="A78" s="82" t="s">
        <v>130</v>
      </c>
    </row>
    <row r="79" spans="1:12">
      <c r="A79" s="82" t="s">
        <v>131</v>
      </c>
    </row>
    <row r="80" spans="1:12">
      <c r="A80" s="82" t="s">
        <v>132</v>
      </c>
    </row>
    <row r="81" spans="1:11">
      <c r="A81" s="82" t="s">
        <v>133</v>
      </c>
    </row>
    <row r="83" spans="1:11">
      <c r="A83" s="82" t="s">
        <v>134</v>
      </c>
      <c r="B83" s="9">
        <f>I4+1</f>
        <v>2014</v>
      </c>
      <c r="C83" s="1" t="s">
        <v>135</v>
      </c>
    </row>
    <row r="84" spans="1:11">
      <c r="A84" s="82" t="s">
        <v>136</v>
      </c>
    </row>
    <row r="85" spans="1:11">
      <c r="A85" s="82" t="s">
        <v>137</v>
      </c>
      <c r="J85" s="16">
        <v>15000</v>
      </c>
      <c r="K85" s="1" t="s">
        <v>16</v>
      </c>
    </row>
    <row r="86" spans="1:11">
      <c r="A86" s="82" t="s">
        <v>138</v>
      </c>
      <c r="J86" s="16">
        <v>9500</v>
      </c>
      <c r="K86" s="1" t="s">
        <v>16</v>
      </c>
    </row>
    <row r="87" spans="1:11">
      <c r="A87" s="82" t="s">
        <v>139</v>
      </c>
      <c r="J87" s="16">
        <v>25000</v>
      </c>
      <c r="K87" s="1" t="s">
        <v>16</v>
      </c>
    </row>
    <row r="88" spans="1:11">
      <c r="A88" s="82" t="s">
        <v>140</v>
      </c>
      <c r="J88" s="16">
        <v>1200</v>
      </c>
      <c r="K88" s="1" t="s">
        <v>16</v>
      </c>
    </row>
    <row r="89" spans="1:11">
      <c r="A89" s="82" t="s">
        <v>141</v>
      </c>
      <c r="J89" s="16">
        <v>1000</v>
      </c>
      <c r="K89" s="1" t="s">
        <v>16</v>
      </c>
    </row>
    <row r="90" spans="1:11">
      <c r="A90" s="82" t="s">
        <v>142</v>
      </c>
      <c r="J90" s="16">
        <v>35000</v>
      </c>
      <c r="K90" s="1" t="s">
        <v>16</v>
      </c>
    </row>
    <row r="91" spans="1:11">
      <c r="A91" s="82" t="s">
        <v>143</v>
      </c>
      <c r="J91" s="16">
        <v>25000</v>
      </c>
      <c r="K91" s="1" t="s">
        <v>16</v>
      </c>
    </row>
    <row r="92" spans="1:11">
      <c r="A92" s="82" t="s">
        <v>144</v>
      </c>
      <c r="J92" s="16">
        <v>30000</v>
      </c>
      <c r="K92" s="1" t="s">
        <v>16</v>
      </c>
    </row>
    <row r="93" spans="1:11">
      <c r="A93" s="82" t="s">
        <v>145</v>
      </c>
      <c r="J93" s="16">
        <v>30000</v>
      </c>
      <c r="K93" s="1" t="s">
        <v>16</v>
      </c>
    </row>
    <row r="94" spans="1:11">
      <c r="A94" s="83" t="s">
        <v>146</v>
      </c>
      <c r="J94" s="15">
        <f>SUM(J85:J93)</f>
        <v>171700</v>
      </c>
      <c r="K94" s="84" t="s">
        <v>147</v>
      </c>
    </row>
    <row r="95" spans="1:11">
      <c r="A95" s="82" t="s">
        <v>148</v>
      </c>
      <c r="H95" s="9">
        <f>I4</f>
        <v>2013</v>
      </c>
      <c r="I95" s="1" t="s">
        <v>149</v>
      </c>
      <c r="K95" s="15">
        <f>G62</f>
        <v>79029.730215382995</v>
      </c>
    </row>
    <row r="96" spans="1:11">
      <c r="A96" s="82" t="s">
        <v>150</v>
      </c>
      <c r="C96" s="58">
        <f>J94+K95</f>
        <v>250729.730215383</v>
      </c>
      <c r="D96" s="9" t="s">
        <v>151</v>
      </c>
      <c r="E96" s="85">
        <f>I4+1</f>
        <v>2014</v>
      </c>
      <c r="F96" s="1" t="s">
        <v>152</v>
      </c>
      <c r="H96" s="14">
        <f>C96/(E6*12)</f>
        <v>5.1524324779579924</v>
      </c>
      <c r="I96" s="1" t="s">
        <v>153</v>
      </c>
    </row>
    <row r="98" spans="2:11">
      <c r="B98" s="1" t="s">
        <v>154</v>
      </c>
    </row>
    <row r="99" spans="2:11">
      <c r="B99" s="1" t="s">
        <v>94</v>
      </c>
      <c r="I99" s="1" t="s">
        <v>155</v>
      </c>
    </row>
    <row r="102" spans="2:11">
      <c r="K102" s="2"/>
    </row>
  </sheetData>
  <mergeCells count="104">
    <mergeCell ref="B70:E70"/>
    <mergeCell ref="F70:H70"/>
    <mergeCell ref="I70:L70"/>
    <mergeCell ref="B71:E71"/>
    <mergeCell ref="F71:H71"/>
    <mergeCell ref="I71:L71"/>
    <mergeCell ref="B68:E68"/>
    <mergeCell ref="F68:H68"/>
    <mergeCell ref="I68:L68"/>
    <mergeCell ref="B69:E69"/>
    <mergeCell ref="F69:H69"/>
    <mergeCell ref="I69:L69"/>
    <mergeCell ref="B66:E66"/>
    <mergeCell ref="F66:H66"/>
    <mergeCell ref="I66:L66"/>
    <mergeCell ref="B67:E67"/>
    <mergeCell ref="F67:H67"/>
    <mergeCell ref="I67:L67"/>
    <mergeCell ref="K59:L59"/>
    <mergeCell ref="K60:L60"/>
    <mergeCell ref="B64:E64"/>
    <mergeCell ref="F64:H64"/>
    <mergeCell ref="I64:L64"/>
    <mergeCell ref="B65:E65"/>
    <mergeCell ref="F65:H65"/>
    <mergeCell ref="I65:L65"/>
    <mergeCell ref="B56:H56"/>
    <mergeCell ref="K56:L56"/>
    <mergeCell ref="B57:H57"/>
    <mergeCell ref="K57:L57"/>
    <mergeCell ref="B58:H58"/>
    <mergeCell ref="K58:L58"/>
    <mergeCell ref="B53:H53"/>
    <mergeCell ref="K53:L53"/>
    <mergeCell ref="B54:H54"/>
    <mergeCell ref="K54:L54"/>
    <mergeCell ref="B55:H55"/>
    <mergeCell ref="K55:L55"/>
    <mergeCell ref="B50:H50"/>
    <mergeCell ref="K50:L50"/>
    <mergeCell ref="B51:H51"/>
    <mergeCell ref="K51:L51"/>
    <mergeCell ref="B52:H52"/>
    <mergeCell ref="K52:L52"/>
    <mergeCell ref="B47:H47"/>
    <mergeCell ref="K47:L47"/>
    <mergeCell ref="B48:H48"/>
    <mergeCell ref="K48:L48"/>
    <mergeCell ref="B49:H49"/>
    <mergeCell ref="K49:L49"/>
    <mergeCell ref="B44:H44"/>
    <mergeCell ref="K44:L44"/>
    <mergeCell ref="B45:H45"/>
    <mergeCell ref="K45:L45"/>
    <mergeCell ref="B46:H46"/>
    <mergeCell ref="K46:L46"/>
    <mergeCell ref="B41:H41"/>
    <mergeCell ref="K41:L41"/>
    <mergeCell ref="B42:H42"/>
    <mergeCell ref="K42:L42"/>
    <mergeCell ref="B43:H43"/>
    <mergeCell ref="K43:L43"/>
    <mergeCell ref="B38:H38"/>
    <mergeCell ref="K38:L38"/>
    <mergeCell ref="B39:H39"/>
    <mergeCell ref="K39:L39"/>
    <mergeCell ref="B40:H40"/>
    <mergeCell ref="K40:L40"/>
    <mergeCell ref="B35:H35"/>
    <mergeCell ref="K35:L35"/>
    <mergeCell ref="B36:H36"/>
    <mergeCell ref="K36:L36"/>
    <mergeCell ref="B37:H37"/>
    <mergeCell ref="K37:L37"/>
    <mergeCell ref="B32:H32"/>
    <mergeCell ref="K32:L32"/>
    <mergeCell ref="B33:H33"/>
    <mergeCell ref="K33:L33"/>
    <mergeCell ref="B34:H34"/>
    <mergeCell ref="K34:L34"/>
    <mergeCell ref="B29:H29"/>
    <mergeCell ref="K29:L29"/>
    <mergeCell ref="B30:H30"/>
    <mergeCell ref="K30:L30"/>
    <mergeCell ref="B31:H31"/>
    <mergeCell ref="K31:L31"/>
    <mergeCell ref="B26:H26"/>
    <mergeCell ref="K26:L26"/>
    <mergeCell ref="B27:H27"/>
    <mergeCell ref="K27:L27"/>
    <mergeCell ref="B28:H28"/>
    <mergeCell ref="K28:L28"/>
    <mergeCell ref="B23:H23"/>
    <mergeCell ref="K23:L23"/>
    <mergeCell ref="B24:H24"/>
    <mergeCell ref="K24:L24"/>
    <mergeCell ref="B25:H25"/>
    <mergeCell ref="K25:L25"/>
    <mergeCell ref="A2:L2"/>
    <mergeCell ref="A3:L3"/>
    <mergeCell ref="A7:B7"/>
    <mergeCell ref="A21:B21"/>
    <mergeCell ref="B22:H22"/>
    <mergeCell ref="K22:L2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2014-04-11T01:08:49Z</dcterms:modified>
</cp:coreProperties>
</file>