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92" i="1"/>
  <c r="H91"/>
  <c r="J90"/>
  <c r="B79"/>
  <c r="E73"/>
  <c r="B69"/>
  <c r="B59"/>
  <c r="D58"/>
  <c r="K51"/>
  <c r="K50"/>
  <c r="K49"/>
  <c r="K48"/>
  <c r="K47"/>
  <c r="K46"/>
  <c r="K42"/>
  <c r="K41"/>
  <c r="J41"/>
  <c r="K40"/>
  <c r="K39"/>
  <c r="K37"/>
  <c r="K36"/>
  <c r="K35"/>
  <c r="K34"/>
  <c r="K33"/>
  <c r="K28"/>
  <c r="J28"/>
  <c r="K26"/>
  <c r="K53" s="1"/>
  <c r="K54" s="1"/>
  <c r="G20"/>
  <c r="G18"/>
  <c r="G17"/>
  <c r="G16"/>
  <c r="G15"/>
  <c r="G7"/>
  <c r="I7" s="1"/>
  <c r="B6"/>
  <c r="A21" l="1"/>
  <c r="J14"/>
  <c r="K55"/>
  <c r="K56" s="1"/>
  <c r="G58" s="1"/>
  <c r="K91" s="1"/>
  <c r="C92" s="1"/>
  <c r="H92" s="1"/>
</calcChain>
</file>

<file path=xl/sharedStrings.xml><?xml version="1.0" encoding="utf-8"?>
<sst xmlns="http://schemas.openxmlformats.org/spreadsheetml/2006/main" count="201" uniqueCount="153">
  <si>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</si>
  <si>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</si>
  <si>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</si>
  <si>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244/5</t>
  </si>
  <si>
    <t xml:space="preserve">по ул. Байкальская   за </t>
  </si>
  <si>
    <t>год.</t>
  </si>
  <si>
    <t xml:space="preserve">1.   В </t>
  </si>
  <si>
    <t>г.   по дому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</si>
  <si>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</si>
  <si>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</si>
  <si>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>рублей (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</si>
  <si>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</si>
  <si>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</si>
  <si>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</si>
  <si>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</si>
  <si>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 xml:space="preserve">оф. 3 - </t>
  </si>
  <si>
    <t>руб.</t>
  </si>
  <si>
    <t xml:space="preserve">оф.7-                  </t>
  </si>
  <si>
    <t>кв.18-</t>
  </si>
  <si>
    <t xml:space="preserve">оф.4 -              </t>
  </si>
  <si>
    <t xml:space="preserve">кв.10 - </t>
  </si>
  <si>
    <t>кв. 49 -</t>
  </si>
  <si>
    <t xml:space="preserve">оф.5-                  </t>
  </si>
  <si>
    <t xml:space="preserve">кв.12 - </t>
  </si>
  <si>
    <t>кв.52-</t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</si>
  <si>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</si>
  <si>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</si>
  <si>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</si>
  <si>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</si>
  <si>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</si>
  <si>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</si>
  <si>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</si>
  <si>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</si>
  <si>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</si>
  <si>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</si>
  <si>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</si>
  <si>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</si>
  <si>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</si>
  <si>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</si>
  <si>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</si>
  <si>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</si>
  <si>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</si>
  <si>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</si>
  <si>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Замена отсечного вентиля "американка" на стояке ГВС в кв.9.</t>
  </si>
  <si>
    <t>шт.</t>
  </si>
  <si>
    <t>Програмирование ключей.</t>
  </si>
  <si>
    <r>
      <t xml:space="preserve">Установка вентилей латунных </t>
    </r>
    <r>
      <rPr>
        <sz val="11"/>
        <rFont val="Calibri"/>
        <family val="2"/>
        <charset val="204"/>
      </rPr>
      <t>ø50 мм на водяную систему пожаротушения с 3-по 15 эт.</t>
    </r>
  </si>
  <si>
    <t>Вывоз снега с придомовой территории в феврале (28,9 %).</t>
  </si>
  <si>
    <t>маш/час</t>
  </si>
  <si>
    <t>Замена компенсатора на стояке ХВС в офисе № 3 ООО "Снежн.барс".</t>
  </si>
  <si>
    <t>Генеральная уборка подъезда  в апреле.</t>
  </si>
  <si>
    <t>м²</t>
  </si>
  <si>
    <t>Генеральная уборка подъезда  в октябре.</t>
  </si>
  <si>
    <t>Ежегодное  тех. освидетельствование лифта.</t>
  </si>
  <si>
    <t>Благоустройство территории (чернозем)28,99%.</t>
  </si>
  <si>
    <t>т.</t>
  </si>
  <si>
    <t>Благоустройство территории (песок)28,99%</t>
  </si>
  <si>
    <t>Окраска мусорных баков (кол-во 3 шт)</t>
  </si>
  <si>
    <t>Госповерка теплосчетчика.</t>
  </si>
  <si>
    <t xml:space="preserve">Ремонт уличного освещения, замена ламп ДРЛ в торцах дома, ремонт кабеля. </t>
  </si>
  <si>
    <t>Монтаж системы видеонаблюдения.</t>
  </si>
  <si>
    <t>Ремонт освещения в подъезде: установка плафонов на светильники.</t>
  </si>
  <si>
    <t>Замена второй входной двери на 4-ом этаже.</t>
  </si>
  <si>
    <t>Наклейка уплотняющей ленты по контуру входных дверей.</t>
  </si>
  <si>
    <t>м.</t>
  </si>
  <si>
    <t>Замена дверного полотна в тамбуре на 4-м этаже.</t>
  </si>
  <si>
    <t>Ремонт освещения в подъезде: замена патронов в светильниках.</t>
  </si>
  <si>
    <t>Установка доводчика на деревянную дверь тамбура (4 этаж).</t>
  </si>
  <si>
    <t>Ковровая дорожка и щетинистое покрытиев тамбурах (1, 3, 4 эт.)</t>
  </si>
  <si>
    <t>Замена датчиков давления ИТП.</t>
  </si>
  <si>
    <t xml:space="preserve">Ремонт уличного освещения (замена ламп ДРЛ-125 в светильниках).  </t>
  </si>
  <si>
    <t>Бирки для маркировки  элементов ИТП.</t>
  </si>
  <si>
    <t>Техн. обслуживание охранной сигнализации за 2013 г.</t>
  </si>
  <si>
    <t>мес.</t>
  </si>
  <si>
    <t>Тех. обслуживание видеонаблюдения за 2013 год</t>
  </si>
  <si>
    <t>Установка новогодней елки.</t>
  </si>
  <si>
    <t>Устройство уличного папольного покрытия на 4 этаже.</t>
  </si>
  <si>
    <t>м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</si>
  <si>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</si>
  <si>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</si>
  <si>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</si>
  <si>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</si>
  <si>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</si>
  <si>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</si>
  <si>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</si>
  <si>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</si>
  <si>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</si>
  <si>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</si>
  <si>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</si>
  <si>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</si>
  <si>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</si>
  <si>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</si>
  <si>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1.</t>
  </si>
  <si>
    <t>Содержание общего имущества.</t>
  </si>
  <si>
    <r>
      <t>13,96 руб./м</t>
    </r>
    <r>
      <rPr>
        <sz val="11"/>
        <rFont val="Calibri"/>
        <family val="2"/>
        <charset val="204"/>
      </rPr>
      <t>²</t>
    </r>
  </si>
  <si>
    <t>19,20 руб./м²</t>
  </si>
  <si>
    <t>2.</t>
  </si>
  <si>
    <t>Текущий ремонт общего имущества.</t>
  </si>
  <si>
    <r>
      <t>4,74 руб./м</t>
    </r>
    <r>
      <rPr>
        <sz val="11"/>
        <rFont val="Calibri"/>
        <family val="2"/>
        <charset val="204"/>
      </rPr>
      <t>²</t>
    </r>
  </si>
  <si>
    <t>4,74 руб./м²</t>
  </si>
  <si>
    <t>4.</t>
  </si>
  <si>
    <t>Отопление.</t>
  </si>
  <si>
    <r>
      <t>15,00 руб./м</t>
    </r>
    <r>
      <rPr>
        <sz val="11"/>
        <rFont val="Calibri"/>
        <family val="2"/>
        <charset val="204"/>
      </rPr>
      <t>²</t>
    </r>
  </si>
  <si>
    <t>0,027 Гкал/м²</t>
  </si>
  <si>
    <t>5.</t>
  </si>
  <si>
    <t>Горячее водоснабжение.</t>
  </si>
  <si>
    <t>218,90 руб./чел.</t>
  </si>
  <si>
    <t>301,44 руб./чел.</t>
  </si>
  <si>
    <t>6.</t>
  </si>
  <si>
    <t>Холодное водоснабжение.</t>
  </si>
  <si>
    <t>54,01 руб./чел.</t>
  </si>
  <si>
    <t>74,71 руб./чел.</t>
  </si>
  <si>
    <t>7.</t>
  </si>
  <si>
    <t>Водоотведение.</t>
  </si>
  <si>
    <t>98,72 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</si>
  <si>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</si>
  <si>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</si>
  <si>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</si>
  <si>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</si>
  <si>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</si>
  <si>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</si>
  <si>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отопление - </t>
  </si>
  <si>
    <r>
      <t>Гкал/м</t>
    </r>
    <r>
      <rPr>
        <sz val="11"/>
        <rFont val="Calibri"/>
        <family val="2"/>
        <charset val="204"/>
      </rPr>
      <t>² (ежемесячно равными долями,</t>
    </r>
  </si>
  <si>
    <t xml:space="preserve"> исходя из объемов потребления в</t>
  </si>
  <si>
    <t>году, с последующим перерасчетом по окончании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</si>
  <si>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</si>
  <si>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</si>
  <si>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</si>
  <si>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</si>
  <si>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>6.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</si>
  <si>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</si>
  <si>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</si>
  <si>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техническое освидетельствование лифтов</t>
  </si>
  <si>
    <t xml:space="preserve">  -  обслуживание системы видеонаблюдения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</si>
  <si>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</si>
  <si>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</si>
  <si>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</si>
  <si>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</si>
  <si>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передача безхозных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</si>
  <si>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</si>
  <si>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</si>
  <si>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</si>
  <si>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</si>
  <si>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Что  с  учетом  перерасхода (+)   или   экономии (-)  средств    в </t>
  </si>
  <si>
    <t>году   в   размере</t>
  </si>
  <si>
    <t xml:space="preserve">               составит </t>
  </si>
  <si>
    <t>на</t>
  </si>
  <si>
    <t xml:space="preserve">          год ,             или </t>
  </si>
  <si>
    <t>рубля   с      кв.  метра  в  месяц.</t>
  </si>
  <si>
    <t>Директор</t>
  </si>
  <si>
    <t>А.Б. Хлебников</t>
  </si>
  <si>
    <t>244/5(</t>
  </si>
  <si>
    <t>2014г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</si>
</sst>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/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4" fontId="7" fillId="0" borderId="0" xfId="0" applyNumberFormat="1" applyFont="1" applyFill="1" applyAlignment="1">
      <alignment horizontal="right"/>
    </xf>
    <xf numFmtId="4" fontId="2" fillId="0" borderId="0" xfId="0" applyNumberFormat="1" applyFont="1" applyFill="1" applyAlignment="1"/>
    <xf numFmtId="4" fontId="7" fillId="0" borderId="0" xfId="0" applyNumberFormat="1" applyFont="1" applyFill="1"/>
    <xf numFmtId="2" fontId="7" fillId="0" borderId="0" xfId="0" applyNumberFormat="1" applyFont="1" applyFill="1" applyAlignment="1">
      <alignment horizontal="center"/>
    </xf>
    <xf numFmtId="4" fontId="2" fillId="0" borderId="0" xfId="0" applyNumberFormat="1" applyFont="1" applyFill="1"/>
    <xf numFmtId="0" fontId="2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2" fillId="0" borderId="0" xfId="0" applyFont="1" applyFill="1" applyAlignment="1"/>
    <xf numFmtId="4" fontId="8" fillId="0" borderId="0" xfId="0" applyNumberFormat="1" applyFont="1" applyFill="1"/>
    <xf numFmtId="0" fontId="6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7" fillId="0" borderId="5" xfId="0" applyFont="1" applyFill="1" applyBorder="1" applyAlignment="1"/>
    <xf numFmtId="0" fontId="7" fillId="0" borderId="6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1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9" xfId="0" applyFont="1" applyFill="1" applyBorder="1" applyAlignment="1"/>
    <xf numFmtId="4" fontId="7" fillId="0" borderId="10" xfId="0" applyNumberFormat="1" applyFont="1" applyFill="1" applyBorder="1" applyAlignment="1"/>
    <xf numFmtId="4" fontId="7" fillId="0" borderId="12" xfId="0" applyNumberFormat="1" applyFont="1" applyFill="1" applyBorder="1" applyAlignment="1"/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center" vertical="center"/>
    </xf>
    <xf numFmtId="4" fontId="2" fillId="0" borderId="14" xfId="0" applyNumberFormat="1" applyFont="1" applyFill="1" applyBorder="1" applyAlignment="1"/>
    <xf numFmtId="4" fontId="2" fillId="0" borderId="15" xfId="0" applyNumberFormat="1" applyFont="1" applyFill="1" applyBorder="1" applyAlignment="1"/>
    <xf numFmtId="4" fontId="2" fillId="0" borderId="14" xfId="0" applyNumberFormat="1" applyFont="1" applyFill="1" applyBorder="1" applyAlignment="1">
      <alignment horizontal="right" vertical="center"/>
    </xf>
    <xf numFmtId="4" fontId="2" fillId="0" borderId="15" xfId="0" applyNumberFormat="1" applyFont="1" applyFill="1" applyBorder="1" applyAlignment="1">
      <alignment horizontal="right" vertical="center"/>
    </xf>
    <xf numFmtId="4" fontId="2" fillId="0" borderId="14" xfId="0" applyNumberFormat="1" applyFont="1" applyFill="1" applyBorder="1" applyAlignment="1">
      <alignment vertical="center"/>
    </xf>
    <xf numFmtId="4" fontId="2" fillId="0" borderId="15" xfId="0" applyNumberFormat="1" applyFont="1" applyFill="1" applyBorder="1" applyAlignment="1">
      <alignment vertical="center"/>
    </xf>
    <xf numFmtId="0" fontId="2" fillId="0" borderId="13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" fontId="2" fillId="0" borderId="14" xfId="0" applyNumberFormat="1" applyFont="1" applyFill="1" applyBorder="1" applyAlignment="1">
      <alignment horizontal="right"/>
    </xf>
    <xf numFmtId="4" fontId="2" fillId="0" borderId="15" xfId="0" applyNumberFormat="1" applyFont="1" applyFill="1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4" fontId="1" fillId="0" borderId="14" xfId="0" applyNumberFormat="1" applyFont="1" applyBorder="1" applyAlignment="1"/>
    <xf numFmtId="4" fontId="1" fillId="0" borderId="15" xfId="0" applyNumberFormat="1" applyFont="1" applyBorder="1" applyAlignment="1"/>
    <xf numFmtId="4" fontId="0" fillId="0" borderId="14" xfId="0" applyNumberFormat="1" applyBorder="1" applyAlignment="1"/>
    <xf numFmtId="4" fontId="0" fillId="0" borderId="15" xfId="0" applyNumberFormat="1" applyBorder="1" applyAlignment="1"/>
    <xf numFmtId="0" fontId="0" fillId="0" borderId="5" xfId="0" applyBorder="1"/>
    <xf numFmtId="4" fontId="1" fillId="0" borderId="6" xfId="0" applyNumberFormat="1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0" fillId="0" borderId="9" xfId="0" applyBorder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4" fontId="9" fillId="0" borderId="6" xfId="0" applyNumberFormat="1" applyFont="1" applyBorder="1" applyAlignment="1"/>
    <xf numFmtId="4" fontId="9" fillId="0" borderId="8" xfId="0" applyNumberFormat="1" applyFont="1" applyBorder="1" applyAlignment="1"/>
    <xf numFmtId="4" fontId="7" fillId="0" borderId="0" xfId="0" applyNumberFormat="1" applyFont="1" applyFill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/>
    <xf numFmtId="1" fontId="2" fillId="0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6"/>
  <sheetViews>
    <sheetView tabSelected="1" topLeftCell="A61" workbookViewId="0">
      <selection activeCell="K96" sqref="K96"/>
    </sheetView>
  </sheetViews>
  <sheetFormatPr defaultRowHeight="15"/>
  <cols>
    <col min="1" max="1" width="5.140625" style="1" customWidth="1"/>
    <col min="2" max="2" width="9.85546875" style="1" customWidth="1"/>
    <col min="3" max="3" width="11.140625" style="1" customWidth="1"/>
    <col min="4" max="4" width="6.28515625" style="1" customWidth="1"/>
    <col min="5" max="5" width="9" style="1" customWidth="1"/>
    <col min="6" max="6" width="9.5703125" style="1" customWidth="1"/>
    <col min="7" max="7" width="13.140625" style="1" customWidth="1"/>
    <col min="8" max="8" width="11.7109375" style="1" customWidth="1"/>
    <col min="9" max="9" width="8.28515625" style="1" customWidth="1"/>
    <col min="10" max="10" width="12.28515625" style="1" customWidth="1"/>
    <col min="11" max="11" width="10.7109375" style="1" bestFit="1" customWidth="1"/>
    <col min="12" max="12" width="2.85546875" style="1" customWidth="1"/>
  </cols>
  <sheetData>
    <row r="1" spans="1:12">
      <c r="K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4"/>
      <c r="D4" s="6" t="s">
        <v>2</v>
      </c>
      <c r="E4" s="5" t="s">
        <v>3</v>
      </c>
      <c r="F4" s="7" t="s">
        <v>4</v>
      </c>
      <c r="G4" s="7"/>
      <c r="H4" s="7"/>
      <c r="I4" s="5">
        <v>2013</v>
      </c>
      <c r="J4" s="7" t="s">
        <v>5</v>
      </c>
    </row>
    <row r="6" spans="1:12" ht="15.75">
      <c r="A6" s="8" t="s">
        <v>6</v>
      </c>
      <c r="B6" s="9">
        <f>I4</f>
        <v>2013</v>
      </c>
      <c r="C6" s="1" t="s">
        <v>7</v>
      </c>
      <c r="D6" s="10" t="s">
        <v>151</v>
      </c>
      <c r="E6" s="72">
        <v>4184.7</v>
      </c>
      <c r="F6" s="1" t="s">
        <v>8</v>
      </c>
    </row>
    <row r="7" spans="1:12">
      <c r="A7" s="11">
        <v>2331071.02</v>
      </c>
      <c r="B7" s="11"/>
      <c r="C7" s="12" t="s">
        <v>9</v>
      </c>
      <c r="G7" s="13">
        <f>A7-J8</f>
        <v>1819089.12</v>
      </c>
      <c r="H7" s="1" t="s">
        <v>10</v>
      </c>
      <c r="I7" s="14">
        <f>(G7/A7)*100</f>
        <v>78.036623697548265</v>
      </c>
      <c r="J7" s="1" t="s">
        <v>11</v>
      </c>
    </row>
    <row r="8" spans="1:12">
      <c r="A8" s="1" t="s">
        <v>12</v>
      </c>
      <c r="J8" s="13">
        <v>511981.9</v>
      </c>
      <c r="K8" s="1" t="s">
        <v>13</v>
      </c>
    </row>
    <row r="9" spans="1:12">
      <c r="A9" s="1" t="s">
        <v>14</v>
      </c>
    </row>
    <row r="10" spans="1:12">
      <c r="A10" s="1" t="s">
        <v>15</v>
      </c>
      <c r="B10" s="15">
        <v>11471.87</v>
      </c>
      <c r="C10" s="1" t="s">
        <v>16</v>
      </c>
      <c r="E10" s="1" t="s">
        <v>17</v>
      </c>
      <c r="F10" s="15">
        <v>6546.44</v>
      </c>
      <c r="G10" s="1" t="s">
        <v>16</v>
      </c>
      <c r="I10" s="1" t="s">
        <v>18</v>
      </c>
      <c r="J10" s="15">
        <v>7757.19</v>
      </c>
      <c r="K10" s="1" t="s">
        <v>16</v>
      </c>
    </row>
    <row r="11" spans="1:12">
      <c r="A11" s="1" t="s">
        <v>19</v>
      </c>
      <c r="B11" s="15">
        <v>16284.64</v>
      </c>
      <c r="C11" s="1" t="s">
        <v>16</v>
      </c>
      <c r="E11" s="16" t="s">
        <v>20</v>
      </c>
      <c r="F11" s="15">
        <v>6543.71</v>
      </c>
      <c r="G11" s="1" t="s">
        <v>16</v>
      </c>
      <c r="I11" s="1" t="s">
        <v>21</v>
      </c>
      <c r="J11" s="15">
        <v>17366.330000000002</v>
      </c>
      <c r="K11" s="1" t="s">
        <v>16</v>
      </c>
    </row>
    <row r="12" spans="1:12">
      <c r="A12" s="1" t="s">
        <v>22</v>
      </c>
      <c r="B12" s="15">
        <v>16676.62</v>
      </c>
      <c r="C12" s="1" t="s">
        <v>16</v>
      </c>
      <c r="E12" s="16" t="s">
        <v>23</v>
      </c>
      <c r="F12" s="15">
        <v>7575.04</v>
      </c>
      <c r="G12" s="1" t="s">
        <v>16</v>
      </c>
      <c r="I12" s="1" t="s">
        <v>24</v>
      </c>
      <c r="J12" s="15">
        <v>11711.22</v>
      </c>
      <c r="K12" s="1" t="s">
        <v>16</v>
      </c>
    </row>
    <row r="13" spans="1:12">
      <c r="B13" s="15"/>
      <c r="E13" s="16"/>
      <c r="F13" s="15"/>
      <c r="J13" s="15"/>
    </row>
    <row r="14" spans="1:12" ht="15.75">
      <c r="A14" s="1" t="s">
        <v>25</v>
      </c>
      <c r="J14" s="15">
        <f>G15+G16+G17+G18</f>
        <v>511981.9</v>
      </c>
      <c r="K14" s="17" t="s">
        <v>26</v>
      </c>
    </row>
    <row r="15" spans="1:12">
      <c r="A15" s="18" t="s">
        <v>27</v>
      </c>
      <c r="B15" s="1" t="s">
        <v>28</v>
      </c>
      <c r="G15" s="13">
        <f>(J8*43.5/100)</f>
        <v>222712.12650000001</v>
      </c>
      <c r="H15" s="1" t="s">
        <v>16</v>
      </c>
    </row>
    <row r="16" spans="1:12">
      <c r="A16" s="18" t="s">
        <v>27</v>
      </c>
      <c r="B16" s="1" t="s">
        <v>29</v>
      </c>
      <c r="G16" s="13">
        <f>(J8*36.6/100)</f>
        <v>187385.37540000002</v>
      </c>
      <c r="H16" s="1" t="s">
        <v>16</v>
      </c>
    </row>
    <row r="17" spans="1:12">
      <c r="A17" s="18" t="s">
        <v>27</v>
      </c>
      <c r="B17" s="1" t="s">
        <v>30</v>
      </c>
      <c r="G17" s="13">
        <f>(J8*12.5/100)</f>
        <v>63997.737500000003</v>
      </c>
      <c r="H17" s="1" t="s">
        <v>16</v>
      </c>
      <c r="K17" s="12"/>
      <c r="L17" s="19"/>
    </row>
    <row r="18" spans="1:12">
      <c r="A18" s="18" t="s">
        <v>27</v>
      </c>
      <c r="B18" s="1" t="s">
        <v>31</v>
      </c>
      <c r="G18" s="13">
        <f>(J8*7.4/100)</f>
        <v>37886.660600000003</v>
      </c>
      <c r="H18" s="1" t="s">
        <v>16</v>
      </c>
    </row>
    <row r="19" spans="1:12">
      <c r="G19" s="20"/>
    </row>
    <row r="20" spans="1:12">
      <c r="A20" s="21" t="s">
        <v>32</v>
      </c>
      <c r="G20" s="13">
        <f>(E6-Q7)*4.74*12/1.03</f>
        <v>231092.94757281549</v>
      </c>
      <c r="H20" s="1" t="s">
        <v>33</v>
      </c>
    </row>
    <row r="21" spans="1:12" ht="15.75" thickBot="1">
      <c r="A21" s="11">
        <f>G20*I7/100</f>
        <v>180337.13388897054</v>
      </c>
      <c r="B21" s="11"/>
      <c r="C21" s="1" t="s">
        <v>34</v>
      </c>
    </row>
    <row r="22" spans="1:12">
      <c r="A22" s="22" t="s">
        <v>2</v>
      </c>
      <c r="B22" s="23" t="s">
        <v>35</v>
      </c>
      <c r="C22" s="24"/>
      <c r="D22" s="24"/>
      <c r="E22" s="24"/>
      <c r="F22" s="24"/>
      <c r="G22" s="24"/>
      <c r="H22" s="25"/>
      <c r="I22" s="22" t="s">
        <v>36</v>
      </c>
      <c r="J22" s="26" t="s">
        <v>37</v>
      </c>
      <c r="K22" s="23" t="s">
        <v>38</v>
      </c>
      <c r="L22" s="25"/>
    </row>
    <row r="23" spans="1:12" ht="15.75" thickBot="1">
      <c r="A23" s="27" t="s">
        <v>39</v>
      </c>
      <c r="B23" s="28"/>
      <c r="C23" s="29"/>
      <c r="D23" s="29"/>
      <c r="E23" s="29"/>
      <c r="F23" s="29"/>
      <c r="G23" s="29"/>
      <c r="H23" s="30"/>
      <c r="I23" s="27" t="s">
        <v>40</v>
      </c>
      <c r="J23" s="31"/>
      <c r="K23" s="32" t="s">
        <v>41</v>
      </c>
      <c r="L23" s="33"/>
    </row>
    <row r="24" spans="1:12" ht="15.75" thickBot="1">
      <c r="A24" s="34"/>
      <c r="B24" s="35" t="s">
        <v>42</v>
      </c>
      <c r="C24" s="36"/>
      <c r="D24" s="36"/>
      <c r="E24" s="36"/>
      <c r="F24" s="36"/>
      <c r="G24" s="36"/>
      <c r="H24" s="36"/>
      <c r="I24" s="34"/>
      <c r="J24" s="37"/>
      <c r="K24" s="38">
        <v>72474.990000000005</v>
      </c>
      <c r="L24" s="39"/>
    </row>
    <row r="25" spans="1:12">
      <c r="A25" s="40">
        <v>1</v>
      </c>
      <c r="B25" s="41" t="s">
        <v>43</v>
      </c>
      <c r="C25" s="42"/>
      <c r="D25" s="42"/>
      <c r="E25" s="42"/>
      <c r="F25" s="42"/>
      <c r="G25" s="42"/>
      <c r="H25" s="43"/>
      <c r="I25" s="40" t="s">
        <v>44</v>
      </c>
      <c r="J25" s="44">
        <v>1</v>
      </c>
      <c r="K25" s="45">
        <v>270</v>
      </c>
      <c r="L25" s="46"/>
    </row>
    <row r="26" spans="1:12">
      <c r="A26" s="40">
        <v>2</v>
      </c>
      <c r="B26" s="41" t="s">
        <v>45</v>
      </c>
      <c r="C26" s="43"/>
      <c r="D26" s="43"/>
      <c r="E26" s="43"/>
      <c r="F26" s="43"/>
      <c r="G26" s="43"/>
      <c r="H26" s="43"/>
      <c r="I26" s="40" t="s">
        <v>44</v>
      </c>
      <c r="J26" s="40">
        <v>10</v>
      </c>
      <c r="K26" s="47">
        <f>10*50</f>
        <v>500</v>
      </c>
      <c r="L26" s="48"/>
    </row>
    <row r="27" spans="1:12">
      <c r="A27" s="40">
        <v>3</v>
      </c>
      <c r="B27" s="41" t="s">
        <v>46</v>
      </c>
      <c r="C27" s="42"/>
      <c r="D27" s="42"/>
      <c r="E27" s="42"/>
      <c r="F27" s="42"/>
      <c r="G27" s="42"/>
      <c r="H27" s="43"/>
      <c r="I27" s="40" t="s">
        <v>44</v>
      </c>
      <c r="J27" s="44">
        <v>26</v>
      </c>
      <c r="K27" s="45">
        <v>22705.8</v>
      </c>
      <c r="L27" s="46"/>
    </row>
    <row r="28" spans="1:12">
      <c r="A28" s="40">
        <v>4</v>
      </c>
      <c r="B28" s="41" t="s">
        <v>47</v>
      </c>
      <c r="C28" s="42"/>
      <c r="D28" s="42"/>
      <c r="E28" s="42"/>
      <c r="F28" s="42"/>
      <c r="G28" s="42"/>
      <c r="H28" s="43"/>
      <c r="I28" s="40" t="s">
        <v>48</v>
      </c>
      <c r="J28" s="40">
        <f>30*0.289</f>
        <v>8.67</v>
      </c>
      <c r="K28" s="45">
        <f>30150/14112.1*4080.5</f>
        <v>8717.8431983900336</v>
      </c>
      <c r="L28" s="46"/>
    </row>
    <row r="29" spans="1:12">
      <c r="A29" s="40">
        <v>5</v>
      </c>
      <c r="B29" s="41" t="s">
        <v>49</v>
      </c>
      <c r="C29" s="42"/>
      <c r="D29" s="42"/>
      <c r="E29" s="42"/>
      <c r="F29" s="42"/>
      <c r="G29" s="42"/>
      <c r="H29" s="43"/>
      <c r="I29" s="40" t="s">
        <v>44</v>
      </c>
      <c r="J29" s="44">
        <v>1</v>
      </c>
      <c r="K29" s="45">
        <v>2640</v>
      </c>
      <c r="L29" s="46"/>
    </row>
    <row r="30" spans="1:12">
      <c r="A30" s="40">
        <v>6</v>
      </c>
      <c r="B30" s="41" t="s">
        <v>50</v>
      </c>
      <c r="C30" s="42"/>
      <c r="D30" s="42"/>
      <c r="E30" s="42"/>
      <c r="F30" s="42"/>
      <c r="G30" s="42"/>
      <c r="H30" s="43"/>
      <c r="I30" s="40" t="s">
        <v>51</v>
      </c>
      <c r="J30" s="40">
        <v>1223.3</v>
      </c>
      <c r="K30" s="45">
        <v>2000</v>
      </c>
      <c r="L30" s="46"/>
    </row>
    <row r="31" spans="1:12">
      <c r="A31" s="40">
        <v>7</v>
      </c>
      <c r="B31" s="41" t="s">
        <v>52</v>
      </c>
      <c r="C31" s="42"/>
      <c r="D31" s="42"/>
      <c r="E31" s="42"/>
      <c r="F31" s="42"/>
      <c r="G31" s="42"/>
      <c r="H31" s="43"/>
      <c r="I31" s="40" t="s">
        <v>51</v>
      </c>
      <c r="J31" s="40">
        <v>1223.3</v>
      </c>
      <c r="K31" s="45">
        <v>500</v>
      </c>
      <c r="L31" s="46"/>
    </row>
    <row r="32" spans="1:12">
      <c r="A32" s="40">
        <v>8</v>
      </c>
      <c r="B32" s="41" t="s">
        <v>53</v>
      </c>
      <c r="C32" s="43"/>
      <c r="D32" s="43"/>
      <c r="E32" s="43"/>
      <c r="F32" s="43"/>
      <c r="G32" s="43"/>
      <c r="H32" s="43"/>
      <c r="I32" s="40" t="s">
        <v>44</v>
      </c>
      <c r="J32" s="40">
        <v>2</v>
      </c>
      <c r="K32" s="49">
        <v>13000</v>
      </c>
      <c r="L32" s="50"/>
    </row>
    <row r="33" spans="1:12">
      <c r="A33" s="40">
        <v>9</v>
      </c>
      <c r="B33" s="41" t="s">
        <v>54</v>
      </c>
      <c r="C33" s="43"/>
      <c r="D33" s="43"/>
      <c r="E33" s="43"/>
      <c r="F33" s="43"/>
      <c r="G33" s="43"/>
      <c r="H33" s="43"/>
      <c r="I33" s="40" t="s">
        <v>55</v>
      </c>
      <c r="J33" s="40">
        <v>5</v>
      </c>
      <c r="K33" s="45">
        <f>3000*0.2899</f>
        <v>869.69999999999993</v>
      </c>
      <c r="L33" s="46"/>
    </row>
    <row r="34" spans="1:12">
      <c r="A34" s="40">
        <v>10</v>
      </c>
      <c r="B34" s="41" t="s">
        <v>56</v>
      </c>
      <c r="C34" s="43"/>
      <c r="D34" s="43"/>
      <c r="E34" s="43"/>
      <c r="F34" s="43"/>
      <c r="G34" s="43"/>
      <c r="H34" s="43"/>
      <c r="I34" s="40" t="s">
        <v>55</v>
      </c>
      <c r="J34" s="40">
        <v>5</v>
      </c>
      <c r="K34" s="45">
        <f>3000*0.2899</f>
        <v>869.69999999999993</v>
      </c>
      <c r="L34" s="46"/>
    </row>
    <row r="35" spans="1:12">
      <c r="A35" s="40">
        <v>11</v>
      </c>
      <c r="B35" s="41" t="s">
        <v>57</v>
      </c>
      <c r="C35" s="43"/>
      <c r="D35" s="43"/>
      <c r="E35" s="43"/>
      <c r="F35" s="43"/>
      <c r="G35" s="43"/>
      <c r="H35" s="43"/>
      <c r="I35" s="40" t="s">
        <v>44</v>
      </c>
      <c r="J35" s="44">
        <v>3</v>
      </c>
      <c r="K35" s="45">
        <f>566.75/4</f>
        <v>141.6875</v>
      </c>
      <c r="L35" s="46"/>
    </row>
    <row r="36" spans="1:12">
      <c r="A36" s="40">
        <v>12</v>
      </c>
      <c r="B36" s="43" t="s">
        <v>58</v>
      </c>
      <c r="C36" s="43"/>
      <c r="D36" s="43"/>
      <c r="E36" s="43"/>
      <c r="F36" s="43"/>
      <c r="G36" s="43"/>
      <c r="H36" s="43"/>
      <c r="I36" s="40" t="s">
        <v>44</v>
      </c>
      <c r="J36" s="40">
        <v>1</v>
      </c>
      <c r="K36" s="45">
        <f>(8775+2200+400+400+3300)*0.5</f>
        <v>7537.5</v>
      </c>
      <c r="L36" s="46"/>
    </row>
    <row r="37" spans="1:12">
      <c r="A37" s="40">
        <v>13</v>
      </c>
      <c r="B37" s="41" t="s">
        <v>59</v>
      </c>
      <c r="C37" s="43"/>
      <c r="D37" s="43"/>
      <c r="E37" s="43"/>
      <c r="F37" s="43"/>
      <c r="G37" s="43"/>
      <c r="H37" s="43"/>
      <c r="I37" s="40" t="s">
        <v>44</v>
      </c>
      <c r="J37" s="40">
        <v>10</v>
      </c>
      <c r="K37" s="45">
        <f>2370*0.2899</f>
        <v>687.06299999999999</v>
      </c>
      <c r="L37" s="46"/>
    </row>
    <row r="38" spans="1:12">
      <c r="A38" s="40">
        <v>14</v>
      </c>
      <c r="B38" s="41" t="s">
        <v>60</v>
      </c>
      <c r="C38" s="43"/>
      <c r="D38" s="43"/>
      <c r="E38" s="43"/>
      <c r="F38" s="43"/>
      <c r="G38" s="43"/>
      <c r="H38" s="43"/>
      <c r="I38" s="40" t="s">
        <v>44</v>
      </c>
      <c r="J38" s="40">
        <v>1</v>
      </c>
      <c r="K38" s="45">
        <v>49199.27</v>
      </c>
      <c r="L38" s="46"/>
    </row>
    <row r="39" spans="1:12">
      <c r="A39" s="40">
        <v>15</v>
      </c>
      <c r="B39" s="41" t="s">
        <v>61</v>
      </c>
      <c r="C39" s="43"/>
      <c r="D39" s="43"/>
      <c r="E39" s="43"/>
      <c r="F39" s="43"/>
      <c r="G39" s="43"/>
      <c r="H39" s="43"/>
      <c r="I39" s="40" t="s">
        <v>44</v>
      </c>
      <c r="J39" s="40">
        <v>9</v>
      </c>
      <c r="K39" s="45">
        <f>1482+30</f>
        <v>1512</v>
      </c>
      <c r="L39" s="46"/>
    </row>
    <row r="40" spans="1:12">
      <c r="A40" s="40">
        <v>16</v>
      </c>
      <c r="B40" s="41" t="s">
        <v>62</v>
      </c>
      <c r="C40" s="43"/>
      <c r="D40" s="43"/>
      <c r="E40" s="43"/>
      <c r="F40" s="43"/>
      <c r="G40" s="43"/>
      <c r="H40" s="43"/>
      <c r="I40" s="40" t="s">
        <v>44</v>
      </c>
      <c r="J40" s="40">
        <v>1</v>
      </c>
      <c r="K40" s="45">
        <f>6020+700</f>
        <v>6720</v>
      </c>
      <c r="L40" s="46"/>
    </row>
    <row r="41" spans="1:12">
      <c r="A41" s="40">
        <v>17</v>
      </c>
      <c r="B41" s="41" t="s">
        <v>63</v>
      </c>
      <c r="C41" s="43"/>
      <c r="D41" s="43"/>
      <c r="E41" s="43"/>
      <c r="F41" s="43"/>
      <c r="G41" s="43"/>
      <c r="H41" s="43"/>
      <c r="I41" s="40" t="s">
        <v>64</v>
      </c>
      <c r="J41" s="51">
        <f>24/4</f>
        <v>6</v>
      </c>
      <c r="K41" s="45">
        <f>24*32/4</f>
        <v>192</v>
      </c>
      <c r="L41" s="46"/>
    </row>
    <row r="42" spans="1:12">
      <c r="A42" s="40">
        <v>18</v>
      </c>
      <c r="B42" s="43" t="s">
        <v>65</v>
      </c>
      <c r="C42" s="43"/>
      <c r="D42" s="43"/>
      <c r="E42" s="43"/>
      <c r="F42" s="43"/>
      <c r="G42" s="43"/>
      <c r="H42" s="43"/>
      <c r="I42" s="40" t="s">
        <v>44</v>
      </c>
      <c r="J42" s="40">
        <v>1</v>
      </c>
      <c r="K42" s="45">
        <f>12980/2</f>
        <v>6490</v>
      </c>
      <c r="L42" s="46"/>
    </row>
    <row r="43" spans="1:12">
      <c r="A43" s="40">
        <v>19</v>
      </c>
      <c r="B43" s="41" t="s">
        <v>66</v>
      </c>
      <c r="C43" s="43"/>
      <c r="D43" s="43"/>
      <c r="E43" s="43"/>
      <c r="F43" s="43"/>
      <c r="G43" s="43"/>
      <c r="H43" s="43"/>
      <c r="I43" s="40" t="s">
        <v>44</v>
      </c>
      <c r="J43" s="40">
        <v>4</v>
      </c>
      <c r="K43" s="45">
        <v>68</v>
      </c>
      <c r="L43" s="46"/>
    </row>
    <row r="44" spans="1:12">
      <c r="A44" s="40">
        <v>20</v>
      </c>
      <c r="B44" s="41" t="s">
        <v>67</v>
      </c>
      <c r="C44" s="43"/>
      <c r="D44" s="43"/>
      <c r="E44" s="43"/>
      <c r="F44" s="43"/>
      <c r="G44" s="43"/>
      <c r="H44" s="43"/>
      <c r="I44" s="40" t="s">
        <v>44</v>
      </c>
      <c r="J44" s="40">
        <v>1</v>
      </c>
      <c r="K44" s="45">
        <v>1940</v>
      </c>
      <c r="L44" s="46"/>
    </row>
    <row r="45" spans="1:12">
      <c r="A45" s="40">
        <v>21</v>
      </c>
      <c r="B45" s="41" t="s">
        <v>68</v>
      </c>
      <c r="C45" s="43"/>
      <c r="D45" s="43"/>
      <c r="E45" s="43"/>
      <c r="F45" s="43"/>
      <c r="G45" s="43"/>
      <c r="H45" s="43"/>
      <c r="I45" s="40" t="s">
        <v>44</v>
      </c>
      <c r="J45" s="40">
        <v>3</v>
      </c>
      <c r="K45" s="45">
        <v>4852</v>
      </c>
      <c r="L45" s="46"/>
    </row>
    <row r="46" spans="1:12">
      <c r="A46" s="40">
        <v>22</v>
      </c>
      <c r="B46" s="41" t="s">
        <v>69</v>
      </c>
      <c r="C46" s="43"/>
      <c r="D46" s="43"/>
      <c r="E46" s="43"/>
      <c r="F46" s="43"/>
      <c r="G46" s="43"/>
      <c r="H46" s="43"/>
      <c r="I46" s="40" t="s">
        <v>44</v>
      </c>
      <c r="J46" s="40">
        <v>2</v>
      </c>
      <c r="K46" s="45">
        <f>6550+400</f>
        <v>6950</v>
      </c>
      <c r="L46" s="46"/>
    </row>
    <row r="47" spans="1:12">
      <c r="A47" s="40">
        <v>23</v>
      </c>
      <c r="B47" s="41" t="s">
        <v>70</v>
      </c>
      <c r="C47" s="43"/>
      <c r="D47" s="43"/>
      <c r="E47" s="43"/>
      <c r="F47" s="43"/>
      <c r="G47" s="43"/>
      <c r="H47" s="43"/>
      <c r="I47" s="40" t="s">
        <v>44</v>
      </c>
      <c r="J47" s="40">
        <v>3</v>
      </c>
      <c r="K47" s="45">
        <f>450/4</f>
        <v>112.5</v>
      </c>
      <c r="L47" s="46"/>
    </row>
    <row r="48" spans="1:12">
      <c r="A48" s="40">
        <v>24</v>
      </c>
      <c r="B48" s="41" t="s">
        <v>71</v>
      </c>
      <c r="C48" s="43"/>
      <c r="D48" s="43"/>
      <c r="E48" s="43"/>
      <c r="F48" s="43"/>
      <c r="G48" s="43"/>
      <c r="H48" s="43"/>
      <c r="I48" s="40" t="s">
        <v>44</v>
      </c>
      <c r="J48" s="52">
        <v>25</v>
      </c>
      <c r="K48" s="45">
        <f>6432/32*0.5</f>
        <v>100.5</v>
      </c>
      <c r="L48" s="46"/>
    </row>
    <row r="49" spans="1:12">
      <c r="A49" s="40">
        <v>25</v>
      </c>
      <c r="B49" s="41" t="s">
        <v>72</v>
      </c>
      <c r="C49" s="43"/>
      <c r="D49" s="43"/>
      <c r="E49" s="43"/>
      <c r="F49" s="43"/>
      <c r="G49" s="43"/>
      <c r="H49" s="43"/>
      <c r="I49" s="40" t="s">
        <v>73</v>
      </c>
      <c r="J49" s="40">
        <v>12</v>
      </c>
      <c r="K49" s="53">
        <f>24000/2</f>
        <v>12000</v>
      </c>
      <c r="L49" s="54"/>
    </row>
    <row r="50" spans="1:12">
      <c r="A50" s="40">
        <v>26</v>
      </c>
      <c r="B50" s="41" t="s">
        <v>74</v>
      </c>
      <c r="C50" s="43"/>
      <c r="D50" s="43"/>
      <c r="E50" s="43"/>
      <c r="F50" s="43"/>
      <c r="G50" s="43"/>
      <c r="H50" s="43"/>
      <c r="I50" s="40" t="s">
        <v>73</v>
      </c>
      <c r="J50" s="40">
        <v>12</v>
      </c>
      <c r="K50" s="53">
        <f>1500*12</f>
        <v>18000</v>
      </c>
      <c r="L50" s="54"/>
    </row>
    <row r="51" spans="1:12">
      <c r="A51" s="40">
        <v>27</v>
      </c>
      <c r="B51" s="41" t="s">
        <v>75</v>
      </c>
      <c r="C51" s="43"/>
      <c r="D51" s="43"/>
      <c r="E51" s="43"/>
      <c r="F51" s="43"/>
      <c r="G51" s="43"/>
      <c r="H51" s="43"/>
      <c r="I51" s="40" t="s">
        <v>44</v>
      </c>
      <c r="J51" s="40">
        <v>1</v>
      </c>
      <c r="K51" s="45">
        <f>7454/4</f>
        <v>1863.5</v>
      </c>
      <c r="L51" s="46"/>
    </row>
    <row r="52" spans="1:12">
      <c r="A52" s="40">
        <v>28</v>
      </c>
      <c r="B52" s="41" t="s">
        <v>76</v>
      </c>
      <c r="C52" s="43"/>
      <c r="D52" s="43"/>
      <c r="E52" s="43"/>
      <c r="F52" s="43"/>
      <c r="G52" s="43"/>
      <c r="H52" s="43"/>
      <c r="I52" s="40" t="s">
        <v>77</v>
      </c>
      <c r="J52" s="40">
        <v>2.5</v>
      </c>
      <c r="K52" s="45">
        <v>1306.25</v>
      </c>
      <c r="L52" s="46"/>
    </row>
    <row r="53" spans="1:12">
      <c r="A53" s="55"/>
      <c r="B53" s="56" t="s">
        <v>78</v>
      </c>
      <c r="C53" s="57"/>
      <c r="D53" s="57"/>
      <c r="E53" s="57"/>
      <c r="F53" s="57"/>
      <c r="G53" s="57"/>
      <c r="H53" s="57"/>
      <c r="I53" s="55"/>
      <c r="J53" s="58"/>
      <c r="K53" s="59">
        <f>SUM(K25:L52)</f>
        <v>171745.31369839003</v>
      </c>
      <c r="L53" s="60"/>
    </row>
    <row r="54" spans="1:12">
      <c r="A54" s="55"/>
      <c r="B54" s="56" t="s">
        <v>79</v>
      </c>
      <c r="C54" s="57"/>
      <c r="D54" s="57"/>
      <c r="E54" s="57"/>
      <c r="F54" s="57"/>
      <c r="G54" s="57"/>
      <c r="H54" s="57"/>
      <c r="I54" s="55"/>
      <c r="J54" s="58"/>
      <c r="K54" s="61">
        <f>K53*0.14</f>
        <v>24044.343917774608</v>
      </c>
      <c r="L54" s="62"/>
    </row>
    <row r="55" spans="1:12" ht="15.75" thickBot="1">
      <c r="A55" s="55"/>
      <c r="B55" t="s">
        <v>80</v>
      </c>
      <c r="C55"/>
      <c r="D55"/>
      <c r="E55"/>
      <c r="F55"/>
      <c r="G55"/>
      <c r="H55"/>
      <c r="I55" s="63"/>
      <c r="J55"/>
      <c r="K55" s="64">
        <f>SUM(K53:L54)</f>
        <v>195789.65761616465</v>
      </c>
      <c r="L55" s="65"/>
    </row>
    <row r="56" spans="1:12" ht="16.5" thickBot="1">
      <c r="A56" s="66"/>
      <c r="B56" s="67" t="s">
        <v>81</v>
      </c>
      <c r="C56" s="68"/>
      <c r="D56" s="68"/>
      <c r="E56" s="68"/>
      <c r="F56" s="68"/>
      <c r="G56" s="68"/>
      <c r="H56" s="69"/>
      <c r="I56" s="66"/>
      <c r="J56" s="66"/>
      <c r="K56" s="70">
        <f>K55+K24</f>
        <v>268264.64761616464</v>
      </c>
      <c r="L56" s="71"/>
    </row>
    <row r="57" spans="1:12">
      <c r="A57" s="1" t="s">
        <v>82</v>
      </c>
    </row>
    <row r="58" spans="1:12">
      <c r="A58" s="1" t="s">
        <v>83</v>
      </c>
      <c r="D58" s="9">
        <f>I4</f>
        <v>2013</v>
      </c>
      <c r="E58" s="1" t="s">
        <v>84</v>
      </c>
      <c r="G58" s="72">
        <f>K56-G20</f>
        <v>37171.700043349148</v>
      </c>
      <c r="H58" s="1" t="s">
        <v>85</v>
      </c>
    </row>
    <row r="59" spans="1:12" ht="15.75" thickBot="1">
      <c r="A59" s="1" t="s">
        <v>86</v>
      </c>
      <c r="B59" s="9">
        <f>I4</f>
        <v>2013</v>
      </c>
      <c r="C59" s="1" t="s">
        <v>87</v>
      </c>
    </row>
    <row r="60" spans="1:12">
      <c r="A60" s="73" t="s">
        <v>2</v>
      </c>
      <c r="B60" s="74" t="s">
        <v>88</v>
      </c>
      <c r="C60" s="75"/>
      <c r="D60" s="75"/>
      <c r="E60" s="75"/>
      <c r="F60" s="74" t="s">
        <v>89</v>
      </c>
      <c r="G60" s="75"/>
      <c r="H60" s="76"/>
      <c r="I60" s="74" t="s">
        <v>90</v>
      </c>
      <c r="J60" s="75"/>
      <c r="K60" s="75"/>
      <c r="L60" s="76"/>
    </row>
    <row r="61" spans="1:12" ht="15.75" thickBot="1">
      <c r="A61" s="77"/>
      <c r="B61" s="78"/>
      <c r="C61" s="79"/>
      <c r="D61" s="79"/>
      <c r="E61" s="79"/>
      <c r="F61" s="78"/>
      <c r="G61" s="79"/>
      <c r="H61" s="80"/>
      <c r="I61" s="78" t="s">
        <v>91</v>
      </c>
      <c r="J61" s="79"/>
      <c r="K61" s="79"/>
      <c r="L61" s="80"/>
    </row>
    <row r="62" spans="1:12">
      <c r="A62" s="81" t="s">
        <v>92</v>
      </c>
      <c r="B62" s="82" t="s">
        <v>93</v>
      </c>
      <c r="C62" s="83"/>
      <c r="D62" s="83"/>
      <c r="E62" s="84"/>
      <c r="F62" s="85" t="s">
        <v>94</v>
      </c>
      <c r="G62" s="86"/>
      <c r="H62" s="87"/>
      <c r="I62" s="85" t="s">
        <v>95</v>
      </c>
      <c r="J62" s="86"/>
      <c r="K62" s="86"/>
      <c r="L62" s="87"/>
    </row>
    <row r="63" spans="1:12">
      <c r="A63" s="40" t="s">
        <v>96</v>
      </c>
      <c r="B63" s="41" t="s">
        <v>97</v>
      </c>
      <c r="C63" s="43"/>
      <c r="D63" s="43"/>
      <c r="E63" s="88"/>
      <c r="F63" s="89" t="s">
        <v>98</v>
      </c>
      <c r="G63" s="90"/>
      <c r="H63" s="91"/>
      <c r="I63" s="89" t="s">
        <v>99</v>
      </c>
      <c r="J63" s="90"/>
      <c r="K63" s="90"/>
      <c r="L63" s="91"/>
    </row>
    <row r="64" spans="1:12">
      <c r="A64" s="40" t="s">
        <v>100</v>
      </c>
      <c r="B64" s="41" t="s">
        <v>101</v>
      </c>
      <c r="C64" s="43"/>
      <c r="D64" s="43"/>
      <c r="E64" s="88"/>
      <c r="F64" s="89" t="s">
        <v>102</v>
      </c>
      <c r="G64" s="90"/>
      <c r="H64" s="91"/>
      <c r="I64" s="89" t="s">
        <v>103</v>
      </c>
      <c r="J64" s="90"/>
      <c r="K64" s="90"/>
      <c r="L64" s="91"/>
    </row>
    <row r="65" spans="1:12">
      <c r="A65" s="40" t="s">
        <v>104</v>
      </c>
      <c r="B65" s="41" t="s">
        <v>105</v>
      </c>
      <c r="C65" s="43"/>
      <c r="D65" s="43"/>
      <c r="E65" s="88"/>
      <c r="F65" s="89" t="s">
        <v>106</v>
      </c>
      <c r="G65" s="90"/>
      <c r="H65" s="91"/>
      <c r="I65" s="89" t="s">
        <v>107</v>
      </c>
      <c r="J65" s="90"/>
      <c r="K65" s="90"/>
      <c r="L65" s="91"/>
    </row>
    <row r="66" spans="1:12">
      <c r="A66" s="40" t="s">
        <v>108</v>
      </c>
      <c r="B66" s="41" t="s">
        <v>109</v>
      </c>
      <c r="C66" s="43"/>
      <c r="D66" s="43"/>
      <c r="E66" s="88"/>
      <c r="F66" s="89" t="s">
        <v>110</v>
      </c>
      <c r="G66" s="90"/>
      <c r="H66" s="91"/>
      <c r="I66" s="89" t="s">
        <v>111</v>
      </c>
      <c r="J66" s="90"/>
      <c r="K66" s="90"/>
      <c r="L66" s="91"/>
    </row>
    <row r="67" spans="1:12" ht="15.75" thickBot="1">
      <c r="A67" s="92" t="s">
        <v>112</v>
      </c>
      <c r="B67" s="93" t="s">
        <v>113</v>
      </c>
      <c r="C67" s="94"/>
      <c r="D67" s="94"/>
      <c r="E67" s="95"/>
      <c r="F67" s="28" t="s">
        <v>114</v>
      </c>
      <c r="G67" s="29"/>
      <c r="H67" s="30"/>
      <c r="I67" s="28" t="s">
        <v>115</v>
      </c>
      <c r="J67" s="29"/>
      <c r="K67" s="29"/>
      <c r="L67" s="30"/>
    </row>
    <row r="69" spans="1:12">
      <c r="A69" s="96" t="s">
        <v>116</v>
      </c>
      <c r="B69" s="9">
        <f>I4+1</f>
        <v>2014</v>
      </c>
      <c r="C69" s="1" t="s">
        <v>117</v>
      </c>
    </row>
    <row r="70" spans="1:12">
      <c r="A70" s="97" t="s">
        <v>118</v>
      </c>
    </row>
    <row r="71" spans="1:12">
      <c r="A71" s="97" t="s">
        <v>119</v>
      </c>
      <c r="F71" s="98">
        <v>4.74</v>
      </c>
      <c r="G71" s="1" t="s">
        <v>120</v>
      </c>
    </row>
    <row r="72" spans="1:12">
      <c r="A72" s="97" t="s">
        <v>121</v>
      </c>
      <c r="C72" s="9"/>
      <c r="G72" s="9">
        <v>1.9E-2</v>
      </c>
      <c r="H72" s="1" t="s">
        <v>122</v>
      </c>
    </row>
    <row r="73" spans="1:12">
      <c r="A73" s="97" t="s">
        <v>123</v>
      </c>
      <c r="E73" s="9">
        <f>I4</f>
        <v>2013</v>
      </c>
      <c r="F73" s="1" t="s">
        <v>124</v>
      </c>
      <c r="K73" s="9" t="s">
        <v>152</v>
      </c>
    </row>
    <row r="74" spans="1:12">
      <c r="A74" s="97" t="s">
        <v>125</v>
      </c>
    </row>
    <row r="75" spans="1:12">
      <c r="A75" s="97" t="s">
        <v>126</v>
      </c>
    </row>
    <row r="76" spans="1:12">
      <c r="A76" s="97" t="s">
        <v>127</v>
      </c>
    </row>
    <row r="77" spans="1:12">
      <c r="A77" s="97" t="s">
        <v>128</v>
      </c>
    </row>
    <row r="79" spans="1:12">
      <c r="A79" s="97" t="s">
        <v>129</v>
      </c>
      <c r="B79" s="9">
        <f>I4+1</f>
        <v>2014</v>
      </c>
      <c r="C79" s="1" t="s">
        <v>130</v>
      </c>
    </row>
    <row r="80" spans="1:12">
      <c r="A80" s="97" t="s">
        <v>131</v>
      </c>
    </row>
    <row r="81" spans="1:11">
      <c r="A81" s="97" t="s">
        <v>132</v>
      </c>
      <c r="J81" s="15">
        <v>15000</v>
      </c>
      <c r="K81" s="1" t="s">
        <v>16</v>
      </c>
    </row>
    <row r="82" spans="1:11">
      <c r="A82" s="97" t="s">
        <v>133</v>
      </c>
      <c r="J82" s="15">
        <v>9500</v>
      </c>
      <c r="K82" s="1" t="s">
        <v>16</v>
      </c>
    </row>
    <row r="83" spans="1:11">
      <c r="A83" s="97" t="s">
        <v>134</v>
      </c>
      <c r="J83" s="15">
        <v>25000</v>
      </c>
      <c r="K83" s="1" t="s">
        <v>16</v>
      </c>
    </row>
    <row r="84" spans="1:11">
      <c r="A84" s="97" t="s">
        <v>135</v>
      </c>
      <c r="J84" s="15">
        <v>1200</v>
      </c>
      <c r="K84" s="1" t="s">
        <v>16</v>
      </c>
    </row>
    <row r="85" spans="1:11">
      <c r="A85" s="97" t="s">
        <v>136</v>
      </c>
      <c r="J85" s="15">
        <v>1000</v>
      </c>
      <c r="K85" s="1" t="s">
        <v>16</v>
      </c>
    </row>
    <row r="86" spans="1:11">
      <c r="A86" s="97" t="s">
        <v>137</v>
      </c>
      <c r="J86" s="15">
        <v>35000</v>
      </c>
      <c r="K86" s="1" t="s">
        <v>16</v>
      </c>
    </row>
    <row r="87" spans="1:11">
      <c r="A87" s="97" t="s">
        <v>138</v>
      </c>
      <c r="J87" s="15">
        <v>25000</v>
      </c>
      <c r="K87" s="1" t="s">
        <v>16</v>
      </c>
    </row>
    <row r="88" spans="1:11">
      <c r="A88" s="97" t="s">
        <v>139</v>
      </c>
      <c r="J88" s="15">
        <v>30000</v>
      </c>
      <c r="K88" s="1" t="s">
        <v>16</v>
      </c>
    </row>
    <row r="89" spans="1:11">
      <c r="A89" s="97" t="s">
        <v>140</v>
      </c>
      <c r="J89" s="15">
        <v>30000</v>
      </c>
      <c r="K89" s="1" t="s">
        <v>16</v>
      </c>
    </row>
    <row r="90" spans="1:11">
      <c r="A90" s="99" t="s">
        <v>141</v>
      </c>
      <c r="J90" s="13">
        <f>SUM(J81:J89)</f>
        <v>171700</v>
      </c>
      <c r="K90" s="100" t="s">
        <v>142</v>
      </c>
    </row>
    <row r="91" spans="1:11">
      <c r="A91" s="97" t="s">
        <v>143</v>
      </c>
      <c r="H91" s="9">
        <f>I4</f>
        <v>2013</v>
      </c>
      <c r="I91" s="1" t="s">
        <v>144</v>
      </c>
      <c r="K91" s="13">
        <f>G58</f>
        <v>37171.700043349148</v>
      </c>
    </row>
    <row r="92" spans="1:11">
      <c r="A92" s="97" t="s">
        <v>145</v>
      </c>
      <c r="C92" s="72">
        <f>J90+K91</f>
        <v>208871.70004334915</v>
      </c>
      <c r="D92" s="9" t="s">
        <v>146</v>
      </c>
      <c r="E92" s="101">
        <f>I4+1</f>
        <v>2014</v>
      </c>
      <c r="F92" s="1" t="s">
        <v>147</v>
      </c>
      <c r="H92" s="14">
        <f>C92/(E6*12)</f>
        <v>4.1594319792607433</v>
      </c>
      <c r="I92" s="1" t="s">
        <v>148</v>
      </c>
    </row>
    <row r="94" spans="1:11">
      <c r="B94" s="1" t="s">
        <v>149</v>
      </c>
    </row>
    <row r="95" spans="1:11">
      <c r="B95" s="1" t="s">
        <v>89</v>
      </c>
      <c r="I95" s="1" t="s">
        <v>150</v>
      </c>
      <c r="K95" s="2"/>
    </row>
    <row r="96" spans="1:11">
      <c r="K96" s="2"/>
    </row>
  </sheetData>
  <mergeCells count="96">
    <mergeCell ref="B66:E66"/>
    <mergeCell ref="F66:H66"/>
    <mergeCell ref="I66:L66"/>
    <mergeCell ref="B67:E67"/>
    <mergeCell ref="F67:H67"/>
    <mergeCell ref="I67:L67"/>
    <mergeCell ref="B64:E64"/>
    <mergeCell ref="F64:H64"/>
    <mergeCell ref="I64:L64"/>
    <mergeCell ref="B65:E65"/>
    <mergeCell ref="F65:H65"/>
    <mergeCell ref="I65:L65"/>
    <mergeCell ref="B62:E62"/>
    <mergeCell ref="F62:H62"/>
    <mergeCell ref="I62:L62"/>
    <mergeCell ref="B63:E63"/>
    <mergeCell ref="F63:H63"/>
    <mergeCell ref="I63:L63"/>
    <mergeCell ref="B60:E60"/>
    <mergeCell ref="F60:H60"/>
    <mergeCell ref="I60:L60"/>
    <mergeCell ref="B61:E61"/>
    <mergeCell ref="F61:H61"/>
    <mergeCell ref="I61:L61"/>
    <mergeCell ref="B53:H53"/>
    <mergeCell ref="K53:L53"/>
    <mergeCell ref="B54:H54"/>
    <mergeCell ref="K54:L54"/>
    <mergeCell ref="K55:L55"/>
    <mergeCell ref="K56:L56"/>
    <mergeCell ref="B50:H50"/>
    <mergeCell ref="K50:L50"/>
    <mergeCell ref="B51:H51"/>
    <mergeCell ref="K51:L51"/>
    <mergeCell ref="B52:H52"/>
    <mergeCell ref="K52:L52"/>
    <mergeCell ref="B47:H47"/>
    <mergeCell ref="K47:L47"/>
    <mergeCell ref="B48:H48"/>
    <mergeCell ref="K48:L48"/>
    <mergeCell ref="B49:H49"/>
    <mergeCell ref="K49:L49"/>
    <mergeCell ref="B44:H44"/>
    <mergeCell ref="K44:L44"/>
    <mergeCell ref="B45:H45"/>
    <mergeCell ref="K45:L45"/>
    <mergeCell ref="B46:H46"/>
    <mergeCell ref="K46:L46"/>
    <mergeCell ref="B41:H41"/>
    <mergeCell ref="K41:L41"/>
    <mergeCell ref="B42:H42"/>
    <mergeCell ref="K42:L42"/>
    <mergeCell ref="B43:H43"/>
    <mergeCell ref="K43:L43"/>
    <mergeCell ref="B38:H38"/>
    <mergeCell ref="K38:L38"/>
    <mergeCell ref="B39:H39"/>
    <mergeCell ref="K39:L39"/>
    <mergeCell ref="B40:H40"/>
    <mergeCell ref="K40:L40"/>
    <mergeCell ref="B35:H35"/>
    <mergeCell ref="K35:L35"/>
    <mergeCell ref="B36:H36"/>
    <mergeCell ref="K36:L36"/>
    <mergeCell ref="B37:H37"/>
    <mergeCell ref="K37:L37"/>
    <mergeCell ref="B32:H32"/>
    <mergeCell ref="K32:L32"/>
    <mergeCell ref="B33:H33"/>
    <mergeCell ref="K33:L33"/>
    <mergeCell ref="B34:H34"/>
    <mergeCell ref="K34:L34"/>
    <mergeCell ref="B29:H29"/>
    <mergeCell ref="K29:L29"/>
    <mergeCell ref="B30:H30"/>
    <mergeCell ref="K30:L30"/>
    <mergeCell ref="B31:H31"/>
    <mergeCell ref="K31:L31"/>
    <mergeCell ref="B26:H26"/>
    <mergeCell ref="K26:L26"/>
    <mergeCell ref="B27:H27"/>
    <mergeCell ref="K27:L27"/>
    <mergeCell ref="B28:H28"/>
    <mergeCell ref="K28:L28"/>
    <mergeCell ref="B23:H23"/>
    <mergeCell ref="K23:L23"/>
    <mergeCell ref="B24:H24"/>
    <mergeCell ref="K24:L24"/>
    <mergeCell ref="B25:H25"/>
    <mergeCell ref="K25:L25"/>
    <mergeCell ref="A2:L2"/>
    <mergeCell ref="A3:L3"/>
    <mergeCell ref="A7:B7"/>
    <mergeCell ref="A21:B21"/>
    <mergeCell ref="B22:H22"/>
    <mergeCell ref="K22:L2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2014-04-11T01:10:08Z</dcterms:modified>
</cp:coreProperties>
</file>