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1" i="1"/>
  <c r="E83"/>
  <c r="H82"/>
  <c r="J81"/>
  <c r="B70"/>
  <c r="E63"/>
  <c r="B59"/>
  <c r="B49"/>
  <c r="D48"/>
  <c r="K42"/>
  <c r="K41"/>
  <c r="K40"/>
  <c r="K37"/>
  <c r="K35"/>
  <c r="J35"/>
  <c r="K32"/>
  <c r="K31"/>
  <c r="K30"/>
  <c r="K29"/>
  <c r="K28"/>
  <c r="K24"/>
  <c r="K43" s="1"/>
  <c r="G19"/>
  <c r="G17"/>
  <c r="G16"/>
  <c r="G15"/>
  <c r="G14"/>
  <c r="G7"/>
  <c r="I7" s="1"/>
  <c r="A20" s="1"/>
  <c r="B6"/>
  <c r="J13" l="1"/>
  <c r="K44"/>
  <c r="K45"/>
  <c r="K46" s="1"/>
  <c r="G48" s="1"/>
  <c r="K82" s="1"/>
  <c r="C83" s="1"/>
  <c r="H83" s="1"/>
</calcChain>
</file>

<file path=xl/sharedStrings.xml><?xml version="1.0" encoding="utf-8"?>
<sst xmlns="http://schemas.openxmlformats.org/spreadsheetml/2006/main" count="178" uniqueCount="142">
  <si>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</si>
  <si>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</si>
  <si>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</si>
  <si>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244/6</t>
  </si>
  <si>
    <t xml:space="preserve">по ул. Байкальская      за </t>
  </si>
  <si>
    <t>год.</t>
  </si>
  <si>
    <t xml:space="preserve">1.   В </t>
  </si>
  <si>
    <t>г.   по дому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</si>
  <si>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</si>
  <si>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</si>
  <si>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</si>
  <si>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</si>
  <si>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</si>
  <si>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</si>
  <si>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</si>
  <si>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 1 - </t>
  </si>
  <si>
    <t>руб.</t>
  </si>
  <si>
    <t xml:space="preserve">кв. 6-              </t>
  </si>
  <si>
    <t>кв. 25 -</t>
  </si>
  <si>
    <t xml:space="preserve">кв. 4-              </t>
  </si>
  <si>
    <t xml:space="preserve">кв. 13-              </t>
  </si>
  <si>
    <t>кв. 26 -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</si>
  <si>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</si>
  <si>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</si>
  <si>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</si>
  <si>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</si>
  <si>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</si>
  <si>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</si>
  <si>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</si>
  <si>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</si>
  <si>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</si>
  <si>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</si>
  <si>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</si>
  <si>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</si>
  <si>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</si>
  <si>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</si>
  <si>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</si>
  <si>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</si>
  <si>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</si>
  <si>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</si>
  <si>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Вывоз снега с придомовой территории в феврале (22,4%).</t>
  </si>
  <si>
    <t>м/час</t>
  </si>
  <si>
    <t>Генеральная уборка подъезда  в апреле.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</si>
  <si>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</si>
  <si>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Выполнение электромонтажных работ по предписанию.</t>
  </si>
  <si>
    <t>шт.</t>
  </si>
  <si>
    <t>Ежегодное  тех. освидетельствование лифта</t>
  </si>
  <si>
    <t>Благоустройство территории ( чернозем)22,4%</t>
  </si>
  <si>
    <t>т.</t>
  </si>
  <si>
    <t>Благоустройство территории (песок)22,4%</t>
  </si>
  <si>
    <t>Окраска мусорных баков (кол-во 3 шт)</t>
  </si>
  <si>
    <t xml:space="preserve">Ремонт уличного освещения, замена ламп ДРЛ в торцах дома, ремонт кабеля. </t>
  </si>
  <si>
    <t>Госповерка теплосчетчика.</t>
  </si>
  <si>
    <t>Ремонт освещения в подъезде: установка плафонов на светильники</t>
  </si>
  <si>
    <t xml:space="preserve">Табличка в лифт "дежурный лифтер" </t>
  </si>
  <si>
    <t>Наклейка уплотняющей ленты по контуру входных дверей.</t>
  </si>
  <si>
    <t>м.</t>
  </si>
  <si>
    <t>Восстановление кирпичных бортиков контейнерной площадки.</t>
  </si>
  <si>
    <r>
      <t>м</t>
    </r>
    <r>
      <rPr>
        <sz val="11"/>
        <color theme="1"/>
        <rFont val="Calibri"/>
        <family val="2"/>
        <charset val="204"/>
      </rPr>
      <t>³</t>
    </r>
  </si>
  <si>
    <t>Устройство дополнительной контейнерной площадки.</t>
  </si>
  <si>
    <r>
      <t>м</t>
    </r>
    <r>
      <rPr>
        <sz val="11"/>
        <color theme="1"/>
        <rFont val="Calibri"/>
        <family val="2"/>
        <charset val="204"/>
      </rPr>
      <t>²</t>
    </r>
  </si>
  <si>
    <t>Ковровая дорожка и щетинистое покрытие в тамбурах (1, 3, 4 эт.)</t>
  </si>
  <si>
    <t>Ремонт этажного эл. щита на 3 этаже (кв.6,7,8).</t>
  </si>
  <si>
    <t>Ремонт уличного освещения (замена ламп ДРЛ-125 в светильниках).</t>
  </si>
  <si>
    <t>Бирки для маркировки  элементов ИТП.</t>
  </si>
  <si>
    <t>Установка новогодней елки.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</si>
  <si>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</si>
  <si>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</si>
  <si>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</si>
  <si>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</si>
  <si>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</si>
  <si>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</si>
  <si>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</si>
  <si>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</si>
  <si>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</si>
  <si>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</si>
  <si>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</si>
  <si>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</si>
  <si>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</si>
  <si>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</si>
  <si>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</si>
  <si>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</si>
  <si>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</si>
  <si>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</si>
  <si>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</si>
  <si>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</si>
  <si>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</si>
  <si>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</si>
  <si>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</si>
  <si>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</si>
  <si>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Гкал/м²</t>
  </si>
  <si>
    <t>0,027 Гкал/м²</t>
  </si>
  <si>
    <t>5.</t>
  </si>
  <si>
    <t>Горячее водоснабжение.</t>
  </si>
  <si>
    <t>218,90 руб./чел.</t>
  </si>
  <si>
    <t>301,44 руб./чел.</t>
  </si>
  <si>
    <t>6.</t>
  </si>
  <si>
    <t>Холодное водоснабжение.</t>
  </si>
  <si>
    <t>54,01 руб./чел.</t>
  </si>
  <si>
    <t>74,71 руб./чел.</t>
  </si>
  <si>
    <t>7.</t>
  </si>
  <si>
    <t>Водоотведение.</t>
  </si>
  <si>
    <t>98,72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</si>
  <si>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</si>
  <si>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</si>
  <si>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</si>
  <si>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</si>
  <si>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</si>
  <si>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</si>
  <si>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отопление - 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</si>
  <si>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</si>
  <si>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</si>
  <si>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</si>
  <si>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</si>
  <si>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</si>
  <si>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</si>
  <si>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</si>
  <si>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        При этом в  2013 году вводится оплата за коммунальные услуги на общедомовые нужды.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</si>
  <si>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</si>
  <si>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</si>
  <si>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</si>
  <si>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</si>
  <si>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</si>
  <si>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</si>
  <si>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</si>
  <si>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</si>
  <si>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</si>
  <si>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</si>
  <si>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</si>
  <si>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</si>
  <si>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</si>
  <si>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</si>
  <si>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</si>
  <si>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</si>
  <si>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</si>
  <si>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</si>
  <si>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</si>
  <si>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</si>
  <si>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</si>
  <si>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</si>
  <si>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244/6(</t>
  </si>
  <si>
    <t>214г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</si>
</sst>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0" fillId="0" borderId="0" xfId="0" applyFont="1"/>
    <xf numFmtId="4" fontId="0" fillId="0" borderId="0" xfId="0" applyNumberFormat="1" applyFont="1"/>
    <xf numFmtId="4" fontId="0" fillId="0" borderId="0" xfId="0" applyNumberFormat="1"/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4" fontId="7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0" xfId="0" applyAlignment="1">
      <alignment horizontal="center" vertical="center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9" fillId="0" borderId="14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workbookViewId="0">
      <selection activeCell="L63" sqref="L63"/>
    </sheetView>
  </sheetViews>
  <sheetFormatPr defaultRowHeight="15"/>
  <cols>
    <col min="1" max="1" width="5.140625" customWidth="1"/>
    <col min="2" max="2" width="9.85546875" customWidth="1"/>
    <col min="3" max="3" width="11.140625" customWidth="1"/>
    <col min="4" max="4" width="6.28515625" customWidth="1"/>
    <col min="5" max="5" width="9" customWidth="1"/>
    <col min="6" max="6" width="9.42578125" customWidth="1"/>
    <col min="7" max="7" width="13.140625" customWidth="1"/>
    <col min="8" max="8" width="9.7109375" customWidth="1"/>
    <col min="9" max="9" width="10.5703125" customWidth="1"/>
    <col min="10" max="10" width="12.28515625" customWidth="1"/>
    <col min="11" max="11" width="10.7109375" bestFit="1" customWidth="1"/>
    <col min="12" max="12" width="2.85546875" customWidth="1"/>
  </cols>
  <sheetData>
    <row r="1" spans="1:12">
      <c r="K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7">
        <v>2013</v>
      </c>
      <c r="J4" s="7" t="s">
        <v>5</v>
      </c>
    </row>
    <row r="6" spans="1:12" ht="15.75">
      <c r="A6" s="8" t="s">
        <v>6</v>
      </c>
      <c r="B6" s="9">
        <f>I4</f>
        <v>2013</v>
      </c>
      <c r="C6" t="s">
        <v>7</v>
      </c>
      <c r="D6" s="10" t="s">
        <v>140</v>
      </c>
      <c r="E6" s="79">
        <v>3145.5</v>
      </c>
      <c r="F6" t="s">
        <v>8</v>
      </c>
    </row>
    <row r="7" spans="1:12" ht="15.75">
      <c r="A7" s="11">
        <v>1726788.03</v>
      </c>
      <c r="B7" s="11"/>
      <c r="C7" s="12" t="s">
        <v>9</v>
      </c>
      <c r="G7" s="13">
        <f>A7-J8</f>
        <v>1298674.53</v>
      </c>
      <c r="H7" t="s">
        <v>10</v>
      </c>
      <c r="I7" s="14">
        <f>(G7/A7)*100</f>
        <v>75.207524457996158</v>
      </c>
      <c r="J7" t="s">
        <v>11</v>
      </c>
    </row>
    <row r="8" spans="1:12">
      <c r="A8" t="s">
        <v>12</v>
      </c>
      <c r="J8" s="15">
        <v>428113.5</v>
      </c>
      <c r="K8" t="s">
        <v>13</v>
      </c>
    </row>
    <row r="9" spans="1:12">
      <c r="A9" t="s">
        <v>14</v>
      </c>
    </row>
    <row r="10" spans="1:12">
      <c r="A10" s="16" t="s">
        <v>15</v>
      </c>
      <c r="B10" s="17">
        <v>9965.3700000000008</v>
      </c>
      <c r="C10" s="16" t="s">
        <v>16</v>
      </c>
      <c r="D10" s="16"/>
      <c r="E10" t="s">
        <v>17</v>
      </c>
      <c r="F10" s="17">
        <v>11339.4</v>
      </c>
      <c r="G10" s="16" t="s">
        <v>16</v>
      </c>
      <c r="H10" s="16"/>
      <c r="I10" s="16" t="s">
        <v>18</v>
      </c>
      <c r="J10" s="17">
        <v>7565.83</v>
      </c>
      <c r="K10" s="16" t="s">
        <v>16</v>
      </c>
    </row>
    <row r="11" spans="1:12">
      <c r="A11" t="s">
        <v>19</v>
      </c>
      <c r="B11" s="17">
        <v>30170.06</v>
      </c>
      <c r="C11" s="16" t="s">
        <v>16</v>
      </c>
      <c r="D11" s="16"/>
      <c r="E11" t="s">
        <v>20</v>
      </c>
      <c r="F11" s="17">
        <v>17141.34</v>
      </c>
      <c r="G11" s="16" t="s">
        <v>16</v>
      </c>
      <c r="H11" s="16"/>
      <c r="I11" t="s">
        <v>21</v>
      </c>
      <c r="J11" s="17">
        <v>9436.3799999999992</v>
      </c>
      <c r="K11" s="16" t="s">
        <v>16</v>
      </c>
    </row>
    <row r="12" spans="1:12">
      <c r="B12" s="18"/>
      <c r="E12" s="19"/>
      <c r="F12" s="18"/>
      <c r="J12" s="18"/>
    </row>
    <row r="13" spans="1:12" ht="15.75">
      <c r="A13" t="s">
        <v>22</v>
      </c>
      <c r="J13" s="18">
        <f>G14+G15+G16+G17</f>
        <v>428113.5</v>
      </c>
      <c r="K13" s="20" t="s">
        <v>23</v>
      </c>
    </row>
    <row r="14" spans="1:12">
      <c r="A14" s="21" t="s">
        <v>24</v>
      </c>
      <c r="B14" t="s">
        <v>25</v>
      </c>
      <c r="G14" s="15">
        <f>(J8*43.5/100)</f>
        <v>186229.3725</v>
      </c>
      <c r="H14" t="s">
        <v>16</v>
      </c>
    </row>
    <row r="15" spans="1:12">
      <c r="A15" s="21" t="s">
        <v>24</v>
      </c>
      <c r="B15" t="s">
        <v>26</v>
      </c>
      <c r="G15" s="15">
        <f>(J8*36.6/100)</f>
        <v>156689.54100000003</v>
      </c>
      <c r="H15" t="s">
        <v>16</v>
      </c>
    </row>
    <row r="16" spans="1:12">
      <c r="A16" s="21" t="s">
        <v>24</v>
      </c>
      <c r="B16" t="s">
        <v>27</v>
      </c>
      <c r="G16" s="15">
        <f>(J8*12.5/100)</f>
        <v>53514.1875</v>
      </c>
      <c r="H16" t="s">
        <v>16</v>
      </c>
      <c r="K16" s="12"/>
      <c r="L16" s="22"/>
    </row>
    <row r="17" spans="1:12">
      <c r="A17" s="21" t="s">
        <v>24</v>
      </c>
      <c r="B17" t="s">
        <v>28</v>
      </c>
      <c r="G17" s="15">
        <f>(J8*7.4/100)</f>
        <v>31680.399000000005</v>
      </c>
      <c r="H17" t="s">
        <v>16</v>
      </c>
    </row>
    <row r="18" spans="1:12">
      <c r="G18" s="23"/>
    </row>
    <row r="19" spans="1:12">
      <c r="A19" s="24" t="s">
        <v>29</v>
      </c>
      <c r="G19" s="15">
        <f>(E6-Q7)*4.74*12/1.03</f>
        <v>173704.89320388349</v>
      </c>
      <c r="H19" t="s">
        <v>30</v>
      </c>
    </row>
    <row r="20" spans="1:12" ht="15.75" thickBot="1">
      <c r="A20" s="25">
        <f>G19*I7/100</f>
        <v>130639.15004104677</v>
      </c>
      <c r="B20" s="25"/>
      <c r="C20" t="s">
        <v>31</v>
      </c>
    </row>
    <row r="21" spans="1:12">
      <c r="A21" s="26" t="s">
        <v>2</v>
      </c>
      <c r="B21" s="27" t="s">
        <v>32</v>
      </c>
      <c r="C21" s="28"/>
      <c r="D21" s="28"/>
      <c r="E21" s="28"/>
      <c r="F21" s="28"/>
      <c r="G21" s="28"/>
      <c r="H21" s="29"/>
      <c r="I21" s="26" t="s">
        <v>33</v>
      </c>
      <c r="J21" s="30" t="s">
        <v>34</v>
      </c>
      <c r="K21" s="27" t="s">
        <v>35</v>
      </c>
      <c r="L21" s="29"/>
    </row>
    <row r="22" spans="1:12" ht="15.75" thickBot="1">
      <c r="A22" s="31" t="s">
        <v>36</v>
      </c>
      <c r="B22" s="32"/>
      <c r="C22" s="33"/>
      <c r="D22" s="33"/>
      <c r="E22" s="33"/>
      <c r="F22" s="33"/>
      <c r="G22" s="33"/>
      <c r="H22" s="34"/>
      <c r="I22" s="31" t="s">
        <v>37</v>
      </c>
      <c r="J22" s="35"/>
      <c r="K22" s="36" t="s">
        <v>38</v>
      </c>
      <c r="L22" s="37"/>
    </row>
    <row r="23" spans="1:12" ht="15.75" thickBot="1">
      <c r="A23" s="38"/>
      <c r="B23" s="39" t="s">
        <v>39</v>
      </c>
      <c r="C23" s="40"/>
      <c r="D23" s="40"/>
      <c r="E23" s="40"/>
      <c r="F23" s="40"/>
      <c r="G23" s="40"/>
      <c r="H23" s="41"/>
      <c r="I23" s="38"/>
      <c r="J23" s="42"/>
      <c r="K23" s="43">
        <v>-78289.567673786398</v>
      </c>
      <c r="L23" s="44"/>
    </row>
    <row r="24" spans="1:12">
      <c r="A24" s="45">
        <v>1</v>
      </c>
      <c r="B24" s="46" t="s">
        <v>40</v>
      </c>
      <c r="C24" s="47"/>
      <c r="D24" s="47"/>
      <c r="E24" s="47"/>
      <c r="F24" s="47"/>
      <c r="G24" s="47"/>
      <c r="H24" s="48"/>
      <c r="I24" s="49" t="s">
        <v>41</v>
      </c>
      <c r="J24" s="45">
        <v>5</v>
      </c>
      <c r="K24" s="50">
        <f>30150/14112.1*3158.6</f>
        <v>6748.2366196384664</v>
      </c>
      <c r="L24" s="51"/>
    </row>
    <row r="25" spans="1:12" ht="17.25">
      <c r="A25" s="45">
        <v>2</v>
      </c>
      <c r="B25" s="46" t="s">
        <v>42</v>
      </c>
      <c r="C25" s="47"/>
      <c r="D25" s="47"/>
      <c r="E25" s="47"/>
      <c r="F25" s="47"/>
      <c r="G25" s="47"/>
      <c r="H25" s="48"/>
      <c r="I25" s="45" t="s">
        <v>43</v>
      </c>
      <c r="J25" s="45">
        <v>462.3</v>
      </c>
      <c r="K25" s="50">
        <v>500</v>
      </c>
      <c r="L25" s="51"/>
    </row>
    <row r="26" spans="1:12">
      <c r="A26" s="45">
        <v>3</v>
      </c>
      <c r="B26" s="46" t="s">
        <v>44</v>
      </c>
      <c r="C26" s="47"/>
      <c r="D26" s="47"/>
      <c r="E26" s="47"/>
      <c r="F26" s="47"/>
      <c r="G26" s="47"/>
      <c r="H26" s="48"/>
      <c r="I26" s="49" t="s">
        <v>45</v>
      </c>
      <c r="J26" s="45">
        <v>3</v>
      </c>
      <c r="K26" s="50">
        <v>947</v>
      </c>
      <c r="L26" s="51"/>
    </row>
    <row r="27" spans="1:12">
      <c r="A27" s="45">
        <v>4</v>
      </c>
      <c r="B27" s="46" t="s">
        <v>46</v>
      </c>
      <c r="C27" s="52"/>
      <c r="D27" s="52"/>
      <c r="E27" s="52"/>
      <c r="F27" s="52"/>
      <c r="G27" s="52"/>
      <c r="H27" s="48"/>
      <c r="I27" s="53" t="s">
        <v>45</v>
      </c>
      <c r="J27" s="45">
        <v>1</v>
      </c>
      <c r="K27" s="50">
        <v>6500</v>
      </c>
      <c r="L27" s="51"/>
    </row>
    <row r="28" spans="1:12">
      <c r="A28" s="45">
        <v>5</v>
      </c>
      <c r="B28" s="46" t="s">
        <v>47</v>
      </c>
      <c r="C28" s="52"/>
      <c r="D28" s="52"/>
      <c r="E28" s="52"/>
      <c r="F28" s="52"/>
      <c r="G28" s="52"/>
      <c r="H28" s="48"/>
      <c r="I28" s="45" t="s">
        <v>48</v>
      </c>
      <c r="J28" s="45">
        <v>4</v>
      </c>
      <c r="K28" s="54">
        <f>3000*0.224</f>
        <v>672</v>
      </c>
      <c r="L28" s="55"/>
    </row>
    <row r="29" spans="1:12">
      <c r="A29" s="45">
        <v>6</v>
      </c>
      <c r="B29" s="46" t="s">
        <v>49</v>
      </c>
      <c r="C29" s="52"/>
      <c r="D29" s="52"/>
      <c r="E29" s="52"/>
      <c r="F29" s="52"/>
      <c r="G29" s="52"/>
      <c r="H29" s="48"/>
      <c r="I29" s="45" t="s">
        <v>48</v>
      </c>
      <c r="J29" s="45">
        <v>5</v>
      </c>
      <c r="K29" s="54">
        <f>3000*0.224</f>
        <v>672</v>
      </c>
      <c r="L29" s="55"/>
    </row>
    <row r="30" spans="1:12">
      <c r="A30" s="45">
        <v>7</v>
      </c>
      <c r="B30" s="46" t="s">
        <v>50</v>
      </c>
      <c r="C30" s="52"/>
      <c r="D30" s="52"/>
      <c r="E30" s="52"/>
      <c r="F30" s="52"/>
      <c r="G30" s="52"/>
      <c r="H30" s="48"/>
      <c r="I30" s="45" t="s">
        <v>45</v>
      </c>
      <c r="J30" s="45">
        <v>3</v>
      </c>
      <c r="K30" s="50">
        <f>566.75/4</f>
        <v>141.6875</v>
      </c>
      <c r="L30" s="51"/>
    </row>
    <row r="31" spans="1:12">
      <c r="A31" s="45">
        <v>8</v>
      </c>
      <c r="B31" s="56" t="s">
        <v>51</v>
      </c>
      <c r="C31" s="57"/>
      <c r="D31" s="57"/>
      <c r="E31" s="57"/>
      <c r="F31" s="57"/>
      <c r="G31" s="57"/>
      <c r="H31" s="57"/>
      <c r="I31" s="45" t="s">
        <v>45</v>
      </c>
      <c r="J31" s="58">
        <v>10</v>
      </c>
      <c r="K31" s="59">
        <f>2370*0.224</f>
        <v>530.88</v>
      </c>
      <c r="L31" s="60"/>
    </row>
    <row r="32" spans="1:12">
      <c r="A32" s="45">
        <v>9</v>
      </c>
      <c r="B32" s="52" t="s">
        <v>52</v>
      </c>
      <c r="C32" s="52"/>
      <c r="D32" s="52"/>
      <c r="E32" s="52"/>
      <c r="F32" s="52"/>
      <c r="G32" s="52"/>
      <c r="H32" s="48"/>
      <c r="I32" s="61" t="s">
        <v>45</v>
      </c>
      <c r="J32" s="45">
        <v>1</v>
      </c>
      <c r="K32" s="59">
        <f>(8775+2200+400+400+3300)*0.5</f>
        <v>7537.5</v>
      </c>
      <c r="L32" s="60"/>
    </row>
    <row r="33" spans="1:12">
      <c r="A33" s="45">
        <v>10</v>
      </c>
      <c r="B33" s="46" t="s">
        <v>53</v>
      </c>
      <c r="C33" s="52"/>
      <c r="D33" s="52"/>
      <c r="E33" s="52"/>
      <c r="F33" s="52"/>
      <c r="G33" s="52"/>
      <c r="H33" s="48"/>
      <c r="I33" s="45" t="s">
        <v>45</v>
      </c>
      <c r="J33" s="45">
        <v>2</v>
      </c>
      <c r="K33" s="54">
        <v>347</v>
      </c>
      <c r="L33" s="55"/>
    </row>
    <row r="34" spans="1:12">
      <c r="A34" s="45">
        <v>11</v>
      </c>
      <c r="B34" s="46" t="s">
        <v>54</v>
      </c>
      <c r="C34" s="52"/>
      <c r="D34" s="52"/>
      <c r="E34" s="52"/>
      <c r="F34" s="52"/>
      <c r="G34" s="52"/>
      <c r="H34" s="48"/>
      <c r="I34" s="45" t="s">
        <v>45</v>
      </c>
      <c r="J34" s="45">
        <v>1</v>
      </c>
      <c r="K34" s="54">
        <v>158.75</v>
      </c>
      <c r="L34" s="55"/>
    </row>
    <row r="35" spans="1:12">
      <c r="A35" s="45">
        <v>12</v>
      </c>
      <c r="B35" s="46" t="s">
        <v>55</v>
      </c>
      <c r="C35" s="52"/>
      <c r="D35" s="52"/>
      <c r="E35" s="52"/>
      <c r="F35" s="52"/>
      <c r="G35" s="52"/>
      <c r="H35" s="48"/>
      <c r="I35" s="45" t="s">
        <v>56</v>
      </c>
      <c r="J35" s="45">
        <f>24/4</f>
        <v>6</v>
      </c>
      <c r="K35" s="54">
        <f>24*32/4</f>
        <v>192</v>
      </c>
      <c r="L35" s="55"/>
    </row>
    <row r="36" spans="1:12">
      <c r="A36" s="45">
        <v>13</v>
      </c>
      <c r="B36" s="46" t="s">
        <v>57</v>
      </c>
      <c r="C36" s="52"/>
      <c r="D36" s="52"/>
      <c r="E36" s="52"/>
      <c r="F36" s="52"/>
      <c r="G36" s="52"/>
      <c r="H36" s="48"/>
      <c r="I36" s="45" t="s">
        <v>58</v>
      </c>
      <c r="J36" s="58">
        <v>85</v>
      </c>
      <c r="K36" s="54">
        <v>13687</v>
      </c>
      <c r="L36" s="55"/>
    </row>
    <row r="37" spans="1:12">
      <c r="A37" s="45">
        <v>14</v>
      </c>
      <c r="B37" s="46" t="s">
        <v>59</v>
      </c>
      <c r="C37" s="52"/>
      <c r="D37" s="52"/>
      <c r="E37" s="52"/>
      <c r="F37" s="52"/>
      <c r="G37" s="52"/>
      <c r="H37" s="48"/>
      <c r="I37" s="45" t="s">
        <v>60</v>
      </c>
      <c r="J37" s="45">
        <v>4</v>
      </c>
      <c r="K37" s="54">
        <f>21364+7000</f>
        <v>28364</v>
      </c>
      <c r="L37" s="55"/>
    </row>
    <row r="38" spans="1:12">
      <c r="A38" s="45">
        <v>15</v>
      </c>
      <c r="B38" s="46" t="s">
        <v>61</v>
      </c>
      <c r="C38" s="52"/>
      <c r="D38" s="52"/>
      <c r="E38" s="52"/>
      <c r="F38" s="52"/>
      <c r="G38" s="52"/>
      <c r="H38" s="48"/>
      <c r="I38" s="45" t="s">
        <v>45</v>
      </c>
      <c r="J38" s="45">
        <v>3</v>
      </c>
      <c r="K38" s="54">
        <v>1654.5</v>
      </c>
      <c r="L38" s="55"/>
    </row>
    <row r="39" spans="1:12">
      <c r="A39" s="45">
        <v>16</v>
      </c>
      <c r="B39" s="46" t="s">
        <v>62</v>
      </c>
      <c r="C39" s="52"/>
      <c r="D39" s="52"/>
      <c r="E39" s="52"/>
      <c r="F39" s="52"/>
      <c r="G39" s="52"/>
      <c r="H39" s="48"/>
      <c r="I39" s="45" t="s">
        <v>45</v>
      </c>
      <c r="J39" s="45">
        <v>1</v>
      </c>
      <c r="K39" s="54">
        <v>2710</v>
      </c>
      <c r="L39" s="55"/>
    </row>
    <row r="40" spans="1:12">
      <c r="A40" s="45">
        <v>17</v>
      </c>
      <c r="B40" s="62" t="s">
        <v>63</v>
      </c>
      <c r="C40" s="63"/>
      <c r="D40" s="63"/>
      <c r="E40" s="63"/>
      <c r="F40" s="63"/>
      <c r="G40" s="63"/>
      <c r="H40" s="64"/>
      <c r="I40" s="61" t="s">
        <v>45</v>
      </c>
      <c r="J40" s="45">
        <v>3</v>
      </c>
      <c r="K40" s="54">
        <f>450/4</f>
        <v>112.5</v>
      </c>
      <c r="L40" s="55"/>
    </row>
    <row r="41" spans="1:12">
      <c r="A41" s="45">
        <v>18</v>
      </c>
      <c r="B41" s="65" t="s">
        <v>64</v>
      </c>
      <c r="C41" s="66"/>
      <c r="D41" s="66"/>
      <c r="E41" s="66"/>
      <c r="F41" s="66"/>
      <c r="G41" s="66"/>
      <c r="H41" s="67"/>
      <c r="I41" s="45" t="s">
        <v>45</v>
      </c>
      <c r="J41" s="68">
        <v>25</v>
      </c>
      <c r="K41" s="54">
        <f>6432/32*0.5</f>
        <v>100.5</v>
      </c>
      <c r="L41" s="55"/>
    </row>
    <row r="42" spans="1:12">
      <c r="A42" s="45">
        <v>19</v>
      </c>
      <c r="B42" s="46" t="s">
        <v>65</v>
      </c>
      <c r="C42" s="52"/>
      <c r="D42" s="52"/>
      <c r="E42" s="52"/>
      <c r="F42" s="52"/>
      <c r="G42" s="52"/>
      <c r="H42" s="48"/>
      <c r="I42" s="45" t="s">
        <v>45</v>
      </c>
      <c r="J42" s="45">
        <v>1</v>
      </c>
      <c r="K42" s="59">
        <f>7454/4</f>
        <v>1863.5</v>
      </c>
      <c r="L42" s="60"/>
    </row>
    <row r="43" spans="1:12">
      <c r="A43" s="45"/>
      <c r="B43" s="62" t="s">
        <v>66</v>
      </c>
      <c r="C43" s="63"/>
      <c r="D43" s="63"/>
      <c r="E43" s="63"/>
      <c r="F43" s="63"/>
      <c r="G43" s="63"/>
      <c r="H43" s="63"/>
      <c r="I43" s="45"/>
      <c r="J43" s="68"/>
      <c r="K43" s="69">
        <f>SUM(K24:L42)</f>
        <v>73439.054119638458</v>
      </c>
      <c r="L43" s="70"/>
    </row>
    <row r="44" spans="1:12">
      <c r="A44" s="45"/>
      <c r="B44" s="62" t="s">
        <v>67</v>
      </c>
      <c r="C44" s="63"/>
      <c r="D44" s="63"/>
      <c r="E44" s="63"/>
      <c r="F44" s="63"/>
      <c r="G44" s="63"/>
      <c r="H44" s="63"/>
      <c r="I44" s="45"/>
      <c r="J44" s="68"/>
      <c r="K44" s="59">
        <f>K43*0.14</f>
        <v>10281.467576749385</v>
      </c>
      <c r="L44" s="60"/>
    </row>
    <row r="45" spans="1:12" ht="15.75" thickBot="1">
      <c r="A45" s="45"/>
      <c r="B45" t="s">
        <v>68</v>
      </c>
      <c r="I45" s="71"/>
      <c r="K45" s="72">
        <f>SUM(K43:L44)</f>
        <v>83720.521696387848</v>
      </c>
      <c r="L45" s="73"/>
    </row>
    <row r="46" spans="1:12" ht="16.5" thickBot="1">
      <c r="A46" s="38"/>
      <c r="B46" s="74" t="s">
        <v>69</v>
      </c>
      <c r="C46" s="75"/>
      <c r="D46" s="75"/>
      <c r="E46" s="75"/>
      <c r="F46" s="75"/>
      <c r="G46" s="75"/>
      <c r="H46" s="76"/>
      <c r="I46" s="38"/>
      <c r="J46" s="38"/>
      <c r="K46" s="77">
        <f>K45+K23</f>
        <v>5430.9540226014506</v>
      </c>
      <c r="L46" s="78"/>
    </row>
    <row r="47" spans="1:12">
      <c r="A47" t="s">
        <v>70</v>
      </c>
    </row>
    <row r="48" spans="1:12">
      <c r="A48" t="s">
        <v>71</v>
      </c>
      <c r="D48" s="9">
        <f>I4</f>
        <v>2013</v>
      </c>
      <c r="E48" t="s">
        <v>72</v>
      </c>
      <c r="G48" s="79">
        <f>K46-G19</f>
        <v>-168273.93918128204</v>
      </c>
      <c r="H48" t="s">
        <v>73</v>
      </c>
    </row>
    <row r="49" spans="1:12" ht="15.75" thickBot="1">
      <c r="A49" t="s">
        <v>74</v>
      </c>
      <c r="B49" s="9">
        <f>I4</f>
        <v>2013</v>
      </c>
      <c r="C49" t="s">
        <v>75</v>
      </c>
    </row>
    <row r="50" spans="1:12">
      <c r="A50" s="80" t="s">
        <v>2</v>
      </c>
      <c r="B50" s="81" t="s">
        <v>76</v>
      </c>
      <c r="C50" s="82"/>
      <c r="D50" s="82"/>
      <c r="E50" s="82"/>
      <c r="F50" s="81" t="s">
        <v>77</v>
      </c>
      <c r="G50" s="82"/>
      <c r="H50" s="83"/>
      <c r="I50" s="81" t="s">
        <v>78</v>
      </c>
      <c r="J50" s="82"/>
      <c r="K50" s="82"/>
      <c r="L50" s="83"/>
    </row>
    <row r="51" spans="1:12" ht="15.75" thickBot="1">
      <c r="A51" s="84"/>
      <c r="B51" s="85"/>
      <c r="C51" s="86"/>
      <c r="D51" s="86"/>
      <c r="E51" s="86"/>
      <c r="F51" s="85"/>
      <c r="G51" s="86"/>
      <c r="H51" s="87"/>
      <c r="I51" s="85" t="s">
        <v>79</v>
      </c>
      <c r="J51" s="86"/>
      <c r="K51" s="86"/>
      <c r="L51" s="87"/>
    </row>
    <row r="52" spans="1:12">
      <c r="A52" s="88" t="s">
        <v>80</v>
      </c>
      <c r="B52" s="89" t="s">
        <v>81</v>
      </c>
      <c r="C52" s="90"/>
      <c r="D52" s="90"/>
      <c r="E52" s="91"/>
      <c r="F52" s="92" t="s">
        <v>82</v>
      </c>
      <c r="G52" s="93"/>
      <c r="H52" s="94"/>
      <c r="I52" s="92" t="s">
        <v>83</v>
      </c>
      <c r="J52" s="93"/>
      <c r="K52" s="93"/>
      <c r="L52" s="94"/>
    </row>
    <row r="53" spans="1:12">
      <c r="A53" s="45" t="s">
        <v>84</v>
      </c>
      <c r="B53" s="62" t="s">
        <v>85</v>
      </c>
      <c r="C53" s="63"/>
      <c r="D53" s="63"/>
      <c r="E53" s="64"/>
      <c r="F53" s="95" t="s">
        <v>86</v>
      </c>
      <c r="G53" s="96"/>
      <c r="H53" s="97"/>
      <c r="I53" s="95" t="s">
        <v>87</v>
      </c>
      <c r="J53" s="96"/>
      <c r="K53" s="96"/>
      <c r="L53" s="97"/>
    </row>
    <row r="54" spans="1:12">
      <c r="A54" s="45" t="s">
        <v>88</v>
      </c>
      <c r="B54" s="62" t="s">
        <v>89</v>
      </c>
      <c r="C54" s="63"/>
      <c r="D54" s="63"/>
      <c r="E54" s="64"/>
      <c r="F54" s="95" t="s">
        <v>90</v>
      </c>
      <c r="G54" s="96"/>
      <c r="H54" s="97"/>
      <c r="I54" s="95" t="s">
        <v>91</v>
      </c>
      <c r="J54" s="96"/>
      <c r="K54" s="96"/>
      <c r="L54" s="97"/>
    </row>
    <row r="55" spans="1:12">
      <c r="A55" s="45" t="s">
        <v>92</v>
      </c>
      <c r="B55" s="62" t="s">
        <v>93</v>
      </c>
      <c r="C55" s="63"/>
      <c r="D55" s="63"/>
      <c r="E55" s="64"/>
      <c r="F55" s="95" t="s">
        <v>94</v>
      </c>
      <c r="G55" s="96"/>
      <c r="H55" s="97"/>
      <c r="I55" s="95" t="s">
        <v>95</v>
      </c>
      <c r="J55" s="96"/>
      <c r="K55" s="96"/>
      <c r="L55" s="97"/>
    </row>
    <row r="56" spans="1:12">
      <c r="A56" s="45" t="s">
        <v>96</v>
      </c>
      <c r="B56" s="62" t="s">
        <v>97</v>
      </c>
      <c r="C56" s="63"/>
      <c r="D56" s="63"/>
      <c r="E56" s="64"/>
      <c r="F56" s="95" t="s">
        <v>98</v>
      </c>
      <c r="G56" s="96"/>
      <c r="H56" s="97"/>
      <c r="I56" s="95" t="s">
        <v>99</v>
      </c>
      <c r="J56" s="96"/>
      <c r="K56" s="96"/>
      <c r="L56" s="97"/>
    </row>
    <row r="57" spans="1:12" ht="15.75" thickBot="1">
      <c r="A57" s="98" t="s">
        <v>100</v>
      </c>
      <c r="B57" s="99" t="s">
        <v>101</v>
      </c>
      <c r="C57" s="100"/>
      <c r="D57" s="100"/>
      <c r="E57" s="101"/>
      <c r="F57" s="32" t="s">
        <v>102</v>
      </c>
      <c r="G57" s="33"/>
      <c r="H57" s="34"/>
      <c r="I57" s="32" t="s">
        <v>103</v>
      </c>
      <c r="J57" s="33"/>
      <c r="K57" s="33"/>
      <c r="L57" s="34"/>
    </row>
    <row r="59" spans="1:12">
      <c r="A59" s="102" t="s">
        <v>104</v>
      </c>
      <c r="B59" s="9">
        <f>I4+1</f>
        <v>2014</v>
      </c>
      <c r="C59" t="s">
        <v>105</v>
      </c>
    </row>
    <row r="60" spans="1:12">
      <c r="A60" s="103" t="s">
        <v>106</v>
      </c>
    </row>
    <row r="61" spans="1:12">
      <c r="A61" s="103" t="s">
        <v>107</v>
      </c>
      <c r="F61" s="107">
        <f>H83</f>
        <v>-0.84973081071589152</v>
      </c>
      <c r="G61" t="s">
        <v>108</v>
      </c>
    </row>
    <row r="62" spans="1:12">
      <c r="A62" s="103" t="s">
        <v>109</v>
      </c>
      <c r="C62" s="9"/>
      <c r="G62" s="9">
        <v>1.7956E-2</v>
      </c>
      <c r="H62" t="s">
        <v>110</v>
      </c>
    </row>
    <row r="63" spans="1:12">
      <c r="A63" s="103" t="s">
        <v>111</v>
      </c>
      <c r="E63" s="9">
        <f>I4</f>
        <v>2013</v>
      </c>
      <c r="F63" t="s">
        <v>112</v>
      </c>
      <c r="K63" s="9" t="s">
        <v>141</v>
      </c>
    </row>
    <row r="64" spans="1:12">
      <c r="A64" s="103" t="s">
        <v>113</v>
      </c>
    </row>
    <row r="65" spans="1:11">
      <c r="A65" s="103" t="s">
        <v>114</v>
      </c>
    </row>
    <row r="66" spans="1:11">
      <c r="A66" s="103" t="s">
        <v>115</v>
      </c>
    </row>
    <row r="67" spans="1:11">
      <c r="A67" s="103" t="s">
        <v>116</v>
      </c>
    </row>
    <row r="68" spans="1:11">
      <c r="A68" s="103" t="s">
        <v>117</v>
      </c>
    </row>
    <row r="70" spans="1:11">
      <c r="A70" s="103" t="s">
        <v>118</v>
      </c>
      <c r="B70" s="9">
        <f>I4+1</f>
        <v>2014</v>
      </c>
      <c r="C70" t="s">
        <v>119</v>
      </c>
    </row>
    <row r="71" spans="1:11">
      <c r="A71" s="103" t="s">
        <v>120</v>
      </c>
    </row>
    <row r="72" spans="1:11">
      <c r="A72" s="103" t="s">
        <v>121</v>
      </c>
      <c r="J72" s="18">
        <v>7500</v>
      </c>
      <c r="K72" t="s">
        <v>16</v>
      </c>
    </row>
    <row r="73" spans="1:11">
      <c r="A73" s="103" t="s">
        <v>122</v>
      </c>
      <c r="J73" s="18">
        <v>9500</v>
      </c>
      <c r="K73" t="s">
        <v>16</v>
      </c>
    </row>
    <row r="74" spans="1:11">
      <c r="A74" s="103" t="s">
        <v>123</v>
      </c>
      <c r="J74" s="18">
        <v>15000</v>
      </c>
      <c r="K74" t="s">
        <v>16</v>
      </c>
    </row>
    <row r="75" spans="1:11">
      <c r="A75" s="103" t="s">
        <v>124</v>
      </c>
      <c r="J75" s="18">
        <v>1200</v>
      </c>
      <c r="K75" t="s">
        <v>16</v>
      </c>
    </row>
    <row r="76" spans="1:11">
      <c r="A76" s="103" t="s">
        <v>125</v>
      </c>
      <c r="J76" s="18">
        <v>1000</v>
      </c>
      <c r="K76" t="s">
        <v>16</v>
      </c>
    </row>
    <row r="77" spans="1:11">
      <c r="A77" s="103" t="s">
        <v>126</v>
      </c>
      <c r="J77" s="18">
        <v>30000</v>
      </c>
      <c r="K77" t="s">
        <v>16</v>
      </c>
    </row>
    <row r="78" spans="1:11">
      <c r="A78" s="103" t="s">
        <v>127</v>
      </c>
      <c r="J78" s="18">
        <v>12000</v>
      </c>
      <c r="K78" t="s">
        <v>16</v>
      </c>
    </row>
    <row r="79" spans="1:11">
      <c r="A79" s="103" t="s">
        <v>128</v>
      </c>
      <c r="J79" s="18">
        <v>30000</v>
      </c>
      <c r="K79" t="s">
        <v>16</v>
      </c>
    </row>
    <row r="80" spans="1:11">
      <c r="A80" s="103" t="s">
        <v>129</v>
      </c>
      <c r="J80" s="18">
        <v>30000</v>
      </c>
      <c r="K80" t="s">
        <v>16</v>
      </c>
    </row>
    <row r="81" spans="1:11">
      <c r="A81" s="104" t="s">
        <v>130</v>
      </c>
      <c r="J81" s="15">
        <f>SUM(J72:J80)</f>
        <v>136200</v>
      </c>
      <c r="K81" s="105" t="s">
        <v>131</v>
      </c>
    </row>
    <row r="82" spans="1:11">
      <c r="A82" s="103" t="s">
        <v>132</v>
      </c>
      <c r="H82" s="9">
        <f>I4</f>
        <v>2013</v>
      </c>
      <c r="I82" t="s">
        <v>133</v>
      </c>
      <c r="K82" s="15">
        <f>G48</f>
        <v>-168273.93918128204</v>
      </c>
    </row>
    <row r="83" spans="1:11">
      <c r="A83" s="103" t="s">
        <v>134</v>
      </c>
      <c r="C83" s="79">
        <f>J81+K82</f>
        <v>-32073.939181282039</v>
      </c>
      <c r="D83" s="9" t="s">
        <v>135</v>
      </c>
      <c r="E83" s="106">
        <f>I4+1</f>
        <v>2014</v>
      </c>
      <c r="F83" t="s">
        <v>136</v>
      </c>
      <c r="H83" s="14">
        <f>C83/(E6*12)</f>
        <v>-0.84973081071589152</v>
      </c>
      <c r="I83" t="s">
        <v>137</v>
      </c>
    </row>
    <row r="85" spans="1:11">
      <c r="B85" t="s">
        <v>138</v>
      </c>
    </row>
    <row r="86" spans="1:11">
      <c r="B86" t="s">
        <v>77</v>
      </c>
      <c r="I86" t="s">
        <v>139</v>
      </c>
    </row>
    <row r="87" spans="1:11">
      <c r="K87" s="1"/>
    </row>
  </sheetData>
  <mergeCells count="78">
    <mergeCell ref="B56:E56"/>
    <mergeCell ref="F56:H56"/>
    <mergeCell ref="I56:L56"/>
    <mergeCell ref="B57:E57"/>
    <mergeCell ref="F57:H57"/>
    <mergeCell ref="I57:L57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3:H43"/>
    <mergeCell ref="K43:L43"/>
    <mergeCell ref="B44:H44"/>
    <mergeCell ref="K44:L44"/>
    <mergeCell ref="K45:L45"/>
    <mergeCell ref="K46:L46"/>
    <mergeCell ref="B40:H40"/>
    <mergeCell ref="K40:L40"/>
    <mergeCell ref="B41:H41"/>
    <mergeCell ref="K41:L41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2014-04-11T01:11:34Z</dcterms:modified>
</cp:coreProperties>
</file>