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2" i="1"/>
  <c r="H71"/>
  <c r="J70"/>
  <c r="B62"/>
  <c r="B52"/>
  <c r="B42"/>
  <c r="D41"/>
  <c r="K35"/>
  <c r="K34"/>
  <c r="K33"/>
  <c r="K32"/>
  <c r="K31"/>
  <c r="K29"/>
  <c r="K28"/>
  <c r="K23"/>
  <c r="K36" s="1"/>
  <c r="K22"/>
  <c r="G18"/>
  <c r="A19" s="1"/>
  <c r="G16"/>
  <c r="G15"/>
  <c r="G14"/>
  <c r="G13"/>
  <c r="J12" s="1"/>
  <c r="I6"/>
  <c r="G6"/>
  <c r="B5"/>
  <c r="K37" l="1"/>
  <c r="K38"/>
  <c r="K39" s="1"/>
  <c r="G41" s="1"/>
  <c r="K71" s="1"/>
  <c r="C72" s="1"/>
  <c r="H72" s="1"/>
  <c r="F55" s="1"/>
</calcChain>
</file>

<file path=xl/sharedStrings.xml><?xml version="1.0" encoding="utf-8"?>
<sst xmlns="http://schemas.openxmlformats.org/spreadsheetml/2006/main" count="154" uniqueCount="124">
  <si>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</si>
  <si>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</si>
  <si>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</si>
  <si>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</si>
  <si>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</si>
  <si>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</si>
  <si>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 xml:space="preserve">  по дому</t>
  </si>
  <si>
    <t xml:space="preserve">  100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</si>
  <si>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</si>
  <si>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</si>
  <si>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</si>
  <si>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</si>
  <si>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</si>
  <si>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</si>
  <si>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</si>
  <si>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12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</si>
  <si>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</si>
  <si>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</si>
  <si>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27 -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</si>
  <si>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20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</si>
  <si>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26 -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</si>
  <si>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</si>
  <si>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</si>
  <si>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</si>
  <si>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</si>
  <si>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</si>
  <si>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</si>
  <si>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</si>
  <si>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</si>
  <si>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</si>
  <si>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</si>
  <si>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</si>
  <si>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</si>
  <si>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</si>
  <si>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</si>
  <si>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</si>
  <si>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</si>
  <si>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</si>
  <si>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</si>
  <si>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Номера на почтовые ящики (трафареты).</t>
  </si>
  <si>
    <t>шт.</t>
  </si>
  <si>
    <t>Монтаж реле временив щите наружного освищения (освещение корта)(4,82%).</t>
  </si>
  <si>
    <t>Монтаж дополнительного наружного освещения дороги(4,82%).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</si>
  <si>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</si>
  <si>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</si>
  <si>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сентябре.</t>
  </si>
  <si>
    <t>Благоустройство территории (высадка деревьев, кустарников, цветов).</t>
  </si>
  <si>
    <t>−</t>
  </si>
  <si>
    <t xml:space="preserve">Модернизация системы видеонаблюдения. </t>
  </si>
  <si>
    <t xml:space="preserve">Замна  балансировочных вентелей в подвальном помещении по стояку </t>
  </si>
  <si>
    <t>Замена манометров в ИТП (27,84%).</t>
  </si>
  <si>
    <t>Замена термометров в ИТП (27,84%).</t>
  </si>
  <si>
    <t>Плата за охранную сигнализацию ИТП (27,84%).</t>
  </si>
  <si>
    <t>мес.</t>
  </si>
  <si>
    <t>Установка новогодней елки (4,82%).</t>
  </si>
  <si>
    <t>Изготовление крестовин для установки новогодних елок (4,82%).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</si>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</sst>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4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6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Fill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7" fillId="0" borderId="0" xfId="0" applyNumberFormat="1" applyFont="1" applyFill="1"/>
    <xf numFmtId="4" fontId="2" fillId="0" borderId="0" xfId="0" applyNumberFormat="1" applyFont="1" applyFill="1" applyAlignment="1"/>
    <xf numFmtId="0" fontId="2" fillId="0" borderId="0" xfId="0" applyFont="1" applyFill="1" applyAlignment="1"/>
    <xf numFmtId="4" fontId="8" fillId="0" borderId="0" xfId="0" applyNumberFormat="1" applyFont="1" applyFill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4" fontId="2" fillId="0" borderId="10" xfId="0" applyNumberFormat="1" applyFont="1" applyFill="1" applyBorder="1" applyAlignment="1"/>
    <xf numFmtId="4" fontId="2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left"/>
    </xf>
    <xf numFmtId="4" fontId="2" fillId="0" borderId="14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wrapText="1"/>
    </xf>
    <xf numFmtId="4" fontId="2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0" fontId="0" fillId="0" borderId="0" xfId="0" applyFill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7" fillId="0" borderId="14" xfId="0" applyNumberFormat="1" applyFont="1" applyFill="1" applyBorder="1" applyAlignment="1"/>
    <xf numFmtId="4" fontId="7" fillId="0" borderId="15" xfId="0" applyNumberFormat="1" applyFont="1" applyFill="1" applyBorder="1" applyAlignment="1"/>
    <xf numFmtId="0" fontId="2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2" fillId="0" borderId="9" xfId="0" applyFont="1" applyFill="1" applyBorder="1"/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2" fontId="7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00/&#1054;&#1090;&#1095;&#1077;&#1090;%20&#1041;&#1077;&#1088;&#1077;&#1079;&#1086;&#1074;&#1099;&#1081;%201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0">
          <cell r="G60">
            <v>49857.243593599997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13" workbookViewId="0">
      <selection activeCell="K76" sqref="K76"/>
    </sheetView>
  </sheetViews>
  <sheetFormatPr defaultRowHeight="15"/>
  <cols>
    <col min="1" max="1" width="6.140625" style="6" customWidth="1"/>
    <col min="2" max="2" width="9.85546875" style="6" customWidth="1"/>
    <col min="3" max="3" width="10.7109375" style="6" customWidth="1"/>
    <col min="4" max="4" width="6.28515625" style="6" customWidth="1"/>
    <col min="5" max="5" width="7.7109375" style="6" customWidth="1"/>
    <col min="6" max="6" width="9.7109375" style="6" customWidth="1"/>
    <col min="7" max="7" width="13" style="6" customWidth="1"/>
    <col min="8" max="8" width="10" style="6" customWidth="1"/>
    <col min="9" max="9" width="10.28515625" style="6" customWidth="1"/>
    <col min="10" max="10" width="10.85546875" style="6" customWidth="1"/>
    <col min="11" max="11" width="11" style="6" customWidth="1"/>
    <col min="12" max="12" width="3.85546875" style="6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3">
        <v>100</v>
      </c>
      <c r="F3" s="5" t="s">
        <v>3</v>
      </c>
      <c r="G3" s="5"/>
      <c r="H3" s="3"/>
      <c r="I3" s="3">
        <v>2013</v>
      </c>
      <c r="J3" s="5" t="s">
        <v>4</v>
      </c>
    </row>
    <row r="5" spans="1:12" ht="15.75">
      <c r="A5" s="7" t="s">
        <v>5</v>
      </c>
      <c r="B5" s="8">
        <f>I3</f>
        <v>2013</v>
      </c>
      <c r="C5" s="9" t="s">
        <v>6</v>
      </c>
      <c r="D5" s="8" t="s">
        <v>7</v>
      </c>
      <c r="E5" s="10">
        <v>1138.4000000000001</v>
      </c>
      <c r="F5" s="11" t="s">
        <v>8</v>
      </c>
      <c r="G5" s="11"/>
      <c r="H5" s="11"/>
      <c r="I5" s="11"/>
      <c r="J5" s="11"/>
      <c r="K5" s="11"/>
      <c r="L5" s="11"/>
    </row>
    <row r="6" spans="1:12" ht="15.75">
      <c r="A6" s="12">
        <v>690752.37</v>
      </c>
      <c r="B6" s="12"/>
      <c r="C6" s="13" t="s">
        <v>9</v>
      </c>
      <c r="D6" s="11"/>
      <c r="E6" s="11"/>
      <c r="F6" s="11"/>
      <c r="G6" s="14">
        <f>A6-J7</f>
        <v>576686.72</v>
      </c>
      <c r="H6" s="8" t="s">
        <v>10</v>
      </c>
      <c r="I6" s="15">
        <f>(G6/A6)*100</f>
        <v>83.486752278533615</v>
      </c>
      <c r="J6" s="11" t="s">
        <v>11</v>
      </c>
      <c r="K6" s="11"/>
      <c r="L6" s="11"/>
    </row>
    <row r="7" spans="1:12">
      <c r="A7" s="11" t="s">
        <v>12</v>
      </c>
      <c r="B7" s="11"/>
      <c r="C7" s="11"/>
      <c r="D7" s="11"/>
      <c r="E7" s="11"/>
      <c r="F7" s="11"/>
      <c r="G7" s="11"/>
      <c r="H7" s="11"/>
      <c r="I7" s="11"/>
      <c r="J7" s="16">
        <v>114065.65</v>
      </c>
      <c r="K7" s="11" t="s">
        <v>13</v>
      </c>
      <c r="L7" s="11"/>
    </row>
    <row r="8" spans="1:12">
      <c r="A8" s="6" t="s">
        <v>14</v>
      </c>
    </row>
    <row r="9" spans="1:12">
      <c r="A9" s="6" t="s">
        <v>15</v>
      </c>
      <c r="B9" s="17">
        <v>9254.0300000000007</v>
      </c>
      <c r="C9" s="6" t="s">
        <v>16</v>
      </c>
      <c r="E9" s="18" t="s">
        <v>17</v>
      </c>
      <c r="F9" s="17">
        <v>5252.16</v>
      </c>
      <c r="G9" s="6" t="s">
        <v>16</v>
      </c>
      <c r="I9" s="19" t="s">
        <v>18</v>
      </c>
      <c r="J9" s="17">
        <v>71130.3</v>
      </c>
      <c r="K9" s="6" t="s">
        <v>16</v>
      </c>
    </row>
    <row r="10" spans="1:12">
      <c r="A10" s="6" t="s">
        <v>19</v>
      </c>
      <c r="B10" s="17">
        <v>17964.22</v>
      </c>
      <c r="C10" s="6" t="s">
        <v>16</v>
      </c>
      <c r="E10" s="18" t="s">
        <v>20</v>
      </c>
      <c r="F10" s="17">
        <v>7299.3</v>
      </c>
      <c r="G10" s="6" t="s">
        <v>16</v>
      </c>
      <c r="I10" s="19"/>
      <c r="J10" s="17"/>
    </row>
    <row r="11" spans="1:12">
      <c r="B11" s="17"/>
      <c r="E11" s="19"/>
      <c r="F11" s="17"/>
      <c r="I11" s="19"/>
      <c r="J11" s="17"/>
    </row>
    <row r="12" spans="1:12" ht="15.75">
      <c r="A12" s="6" t="s">
        <v>21</v>
      </c>
      <c r="J12" s="17">
        <f>G13+G14+G15+G16</f>
        <v>114065.65</v>
      </c>
      <c r="K12" s="20" t="s">
        <v>22</v>
      </c>
    </row>
    <row r="13" spans="1:12">
      <c r="A13" s="21" t="s">
        <v>23</v>
      </c>
      <c r="B13" s="6" t="s">
        <v>24</v>
      </c>
      <c r="G13" s="22">
        <f>(J7*43.5/100)</f>
        <v>49618.557749999993</v>
      </c>
      <c r="H13" s="6" t="s">
        <v>16</v>
      </c>
    </row>
    <row r="14" spans="1:12">
      <c r="A14" s="21" t="s">
        <v>23</v>
      </c>
      <c r="B14" s="6" t="s">
        <v>25</v>
      </c>
      <c r="G14" s="22">
        <f>(J7*36.6/100)</f>
        <v>41748.027900000001</v>
      </c>
      <c r="H14" s="6" t="s">
        <v>16</v>
      </c>
    </row>
    <row r="15" spans="1:12">
      <c r="A15" s="21" t="s">
        <v>23</v>
      </c>
      <c r="B15" s="6" t="s">
        <v>26</v>
      </c>
      <c r="G15" s="22">
        <f>(J7*12.5/100)</f>
        <v>14258.206249999999</v>
      </c>
      <c r="H15" s="6" t="s">
        <v>16</v>
      </c>
      <c r="K15" s="23"/>
      <c r="L15" s="24"/>
    </row>
    <row r="16" spans="1:12">
      <c r="A16" s="21" t="s">
        <v>23</v>
      </c>
      <c r="B16" s="6" t="s">
        <v>27</v>
      </c>
      <c r="G16" s="22">
        <f>(J7*7.4/100)</f>
        <v>8440.8580999999995</v>
      </c>
      <c r="H16" s="6" t="s">
        <v>16</v>
      </c>
    </row>
    <row r="17" spans="1:12">
      <c r="G17" s="25"/>
    </row>
    <row r="18" spans="1:12">
      <c r="A18" s="26" t="s">
        <v>28</v>
      </c>
      <c r="G18" s="22">
        <f>(E5-P13)*5.45*12/1.03</f>
        <v>72282.873786407785</v>
      </c>
      <c r="H18" s="6" t="s">
        <v>29</v>
      </c>
    </row>
    <row r="19" spans="1:12" ht="15.75" thickBot="1">
      <c r="A19" s="27">
        <f>G18*I6/100</f>
        <v>60346.623777863373</v>
      </c>
      <c r="B19" s="27"/>
      <c r="C19" s="6" t="s">
        <v>30</v>
      </c>
    </row>
    <row r="20" spans="1:12">
      <c r="A20" s="28" t="s">
        <v>2</v>
      </c>
      <c r="B20" s="29" t="s">
        <v>31</v>
      </c>
      <c r="C20" s="30"/>
      <c r="D20" s="30"/>
      <c r="E20" s="30"/>
      <c r="F20" s="30"/>
      <c r="G20" s="30"/>
      <c r="H20" s="31"/>
      <c r="I20" s="28" t="s">
        <v>32</v>
      </c>
      <c r="J20" s="32" t="s">
        <v>33</v>
      </c>
      <c r="K20" s="29" t="s">
        <v>34</v>
      </c>
      <c r="L20" s="31"/>
    </row>
    <row r="21" spans="1:12" ht="15.75" thickBot="1">
      <c r="A21" s="33" t="s">
        <v>35</v>
      </c>
      <c r="B21" s="34"/>
      <c r="C21" s="35"/>
      <c r="D21" s="35"/>
      <c r="E21" s="35"/>
      <c r="F21" s="35"/>
      <c r="G21" s="35"/>
      <c r="H21" s="36"/>
      <c r="I21" s="33" t="s">
        <v>36</v>
      </c>
      <c r="J21" s="37"/>
      <c r="K21" s="38" t="s">
        <v>37</v>
      </c>
      <c r="L21" s="39"/>
    </row>
    <row r="22" spans="1:12" ht="15.75" thickBot="1">
      <c r="A22" s="40"/>
      <c r="B22" s="41" t="s">
        <v>38</v>
      </c>
      <c r="C22" s="42"/>
      <c r="D22" s="42"/>
      <c r="E22" s="42"/>
      <c r="F22" s="42"/>
      <c r="G22" s="42"/>
      <c r="H22" s="43"/>
      <c r="I22" s="40"/>
      <c r="J22" s="40"/>
      <c r="K22" s="44">
        <f>'[1]2012'!G60</f>
        <v>49857.243593599997</v>
      </c>
      <c r="L22" s="45"/>
    </row>
    <row r="23" spans="1:12">
      <c r="A23" s="46">
        <v>1</v>
      </c>
      <c r="B23" s="47" t="s">
        <v>39</v>
      </c>
      <c r="C23" s="48"/>
      <c r="D23" s="48"/>
      <c r="E23" s="48"/>
      <c r="F23" s="48"/>
      <c r="G23" s="48"/>
      <c r="H23" s="49"/>
      <c r="I23" s="46" t="s">
        <v>40</v>
      </c>
      <c r="J23" s="46">
        <v>30</v>
      </c>
      <c r="K23" s="50">
        <f>(130*3)</f>
        <v>390</v>
      </c>
      <c r="L23" s="51"/>
    </row>
    <row r="24" spans="1:12">
      <c r="A24" s="46">
        <v>2</v>
      </c>
      <c r="B24" s="47" t="s">
        <v>41</v>
      </c>
      <c r="C24" s="52"/>
      <c r="D24" s="52"/>
      <c r="E24" s="52"/>
      <c r="F24" s="52"/>
      <c r="G24" s="52"/>
      <c r="H24" s="49"/>
      <c r="I24" s="53" t="s">
        <v>40</v>
      </c>
      <c r="J24" s="54">
        <v>1</v>
      </c>
      <c r="K24" s="50">
        <v>50</v>
      </c>
      <c r="L24" s="51"/>
    </row>
    <row r="25" spans="1:12">
      <c r="A25" s="46">
        <v>3</v>
      </c>
      <c r="B25" s="55" t="s">
        <v>42</v>
      </c>
      <c r="C25" s="48"/>
      <c r="D25" s="48"/>
      <c r="E25" s="48"/>
      <c r="F25" s="48"/>
      <c r="G25" s="48"/>
      <c r="H25" s="49"/>
      <c r="I25" s="46" t="s">
        <v>40</v>
      </c>
      <c r="J25" s="54">
        <v>13</v>
      </c>
      <c r="K25" s="56">
        <v>1330.3</v>
      </c>
      <c r="L25" s="57"/>
    </row>
    <row r="26" spans="1:12">
      <c r="A26" s="46">
        <v>4</v>
      </c>
      <c r="B26" s="47" t="s">
        <v>43</v>
      </c>
      <c r="C26" s="52"/>
      <c r="D26" s="52"/>
      <c r="E26" s="52"/>
      <c r="F26" s="52"/>
      <c r="G26" s="52"/>
      <c r="H26" s="49"/>
      <c r="I26" s="46" t="s">
        <v>44</v>
      </c>
      <c r="J26" s="58">
        <v>521.29999999999995</v>
      </c>
      <c r="K26" s="56">
        <v>1600</v>
      </c>
      <c r="L26" s="57"/>
    </row>
    <row r="27" spans="1:12">
      <c r="A27" s="46">
        <v>5</v>
      </c>
      <c r="B27" s="47" t="s">
        <v>45</v>
      </c>
      <c r="C27" s="52"/>
      <c r="D27" s="52"/>
      <c r="E27" s="52"/>
      <c r="F27" s="52"/>
      <c r="G27" s="52"/>
      <c r="H27" s="49"/>
      <c r="I27" s="46" t="s">
        <v>44</v>
      </c>
      <c r="J27" s="58">
        <v>521.29999999999995</v>
      </c>
      <c r="K27" s="56">
        <v>1600</v>
      </c>
      <c r="L27" s="57"/>
    </row>
    <row r="28" spans="1:12">
      <c r="A28" s="46">
        <v>6</v>
      </c>
      <c r="B28" s="47" t="s">
        <v>46</v>
      </c>
      <c r="C28" s="48"/>
      <c r="D28" s="48"/>
      <c r="E28" s="48"/>
      <c r="F28" s="48"/>
      <c r="G28" s="48"/>
      <c r="H28" s="49"/>
      <c r="I28" s="59" t="s">
        <v>47</v>
      </c>
      <c r="J28" s="59" t="s">
        <v>47</v>
      </c>
      <c r="K28" s="50">
        <f>(13250+1000)/27</f>
        <v>527.77777777777783</v>
      </c>
      <c r="L28" s="51"/>
    </row>
    <row r="29" spans="1:12">
      <c r="A29" s="46">
        <v>7</v>
      </c>
      <c r="B29" s="47" t="s">
        <v>48</v>
      </c>
      <c r="C29" s="52"/>
      <c r="D29" s="52"/>
      <c r="E29" s="52"/>
      <c r="F29" s="52"/>
      <c r="G29" s="52"/>
      <c r="H29" s="49"/>
      <c r="I29" s="46" t="s">
        <v>40</v>
      </c>
      <c r="J29" s="46">
        <v>1</v>
      </c>
      <c r="K29" s="50">
        <f>24032/8</f>
        <v>3004</v>
      </c>
      <c r="L29" s="51"/>
    </row>
    <row r="30" spans="1:12">
      <c r="A30" s="46">
        <v>8</v>
      </c>
      <c r="B30" s="47" t="s">
        <v>49</v>
      </c>
      <c r="C30" s="52"/>
      <c r="D30" s="52"/>
      <c r="E30" s="52"/>
      <c r="F30" s="52"/>
      <c r="G30" s="52"/>
      <c r="H30" s="49"/>
      <c r="I30" s="46" t="s">
        <v>40</v>
      </c>
      <c r="J30" s="46">
        <v>2</v>
      </c>
      <c r="K30" s="56">
        <v>3000</v>
      </c>
      <c r="L30" s="57"/>
    </row>
    <row r="31" spans="1:12">
      <c r="A31" s="46">
        <v>9</v>
      </c>
      <c r="B31" s="47" t="s">
        <v>50</v>
      </c>
      <c r="C31" s="52"/>
      <c r="D31" s="52"/>
      <c r="E31" s="52"/>
      <c r="F31" s="52"/>
      <c r="G31" s="52"/>
      <c r="H31" s="49"/>
      <c r="I31" s="60" t="s">
        <v>40</v>
      </c>
      <c r="J31" s="46">
        <v>4</v>
      </c>
      <c r="K31" s="50">
        <f>319.2*4*0.2784</f>
        <v>355.46111999999994</v>
      </c>
      <c r="L31" s="51"/>
    </row>
    <row r="32" spans="1:12">
      <c r="A32" s="46">
        <v>10</v>
      </c>
      <c r="B32" s="47" t="s">
        <v>51</v>
      </c>
      <c r="C32" s="52"/>
      <c r="D32" s="52"/>
      <c r="E32" s="52"/>
      <c r="F32" s="52"/>
      <c r="G32" s="52"/>
      <c r="H32" s="49"/>
      <c r="I32" s="60" t="s">
        <v>40</v>
      </c>
      <c r="J32" s="46">
        <v>4</v>
      </c>
      <c r="K32" s="50">
        <f>116.8*4*0.2784</f>
        <v>130.06847999999999</v>
      </c>
      <c r="L32" s="51"/>
    </row>
    <row r="33" spans="1:12">
      <c r="A33" s="46">
        <v>11</v>
      </c>
      <c r="B33" s="47" t="s">
        <v>52</v>
      </c>
      <c r="C33" s="52"/>
      <c r="D33" s="52"/>
      <c r="E33" s="52"/>
      <c r="F33" s="52"/>
      <c r="G33" s="52"/>
      <c r="H33" s="49"/>
      <c r="I33" s="60" t="s">
        <v>53</v>
      </c>
      <c r="J33" s="46">
        <v>12</v>
      </c>
      <c r="K33" s="50">
        <f>2000*12*0.2784</f>
        <v>6681.5999999999995</v>
      </c>
      <c r="L33" s="51"/>
    </row>
    <row r="34" spans="1:12">
      <c r="A34" s="46">
        <v>12</v>
      </c>
      <c r="B34" s="47" t="s">
        <v>54</v>
      </c>
      <c r="C34" s="52"/>
      <c r="D34" s="52"/>
      <c r="E34" s="52"/>
      <c r="F34" s="52"/>
      <c r="G34" s="52"/>
      <c r="H34" s="49"/>
      <c r="I34" s="60" t="s">
        <v>40</v>
      </c>
      <c r="J34" s="46">
        <v>2</v>
      </c>
      <c r="K34" s="56">
        <f>28684*0.03</f>
        <v>860.52</v>
      </c>
      <c r="L34" s="57"/>
    </row>
    <row r="35" spans="1:12">
      <c r="A35" s="46">
        <v>13</v>
      </c>
      <c r="B35" s="47" t="s">
        <v>55</v>
      </c>
      <c r="C35" s="48"/>
      <c r="D35" s="48"/>
      <c r="E35" s="48"/>
      <c r="F35" s="48"/>
      <c r="G35" s="48"/>
      <c r="H35" s="49"/>
      <c r="I35" s="46" t="s">
        <v>40</v>
      </c>
      <c r="J35" s="61">
        <v>1</v>
      </c>
      <c r="K35" s="56">
        <f>(9000+5031)/3*0.03</f>
        <v>140.31</v>
      </c>
      <c r="L35" s="57"/>
    </row>
    <row r="36" spans="1:12">
      <c r="A36" s="46"/>
      <c r="B36" s="47" t="s">
        <v>56</v>
      </c>
      <c r="C36" s="52"/>
      <c r="D36" s="52"/>
      <c r="E36" s="52"/>
      <c r="F36" s="52"/>
      <c r="G36" s="52"/>
      <c r="H36" s="52"/>
      <c r="I36" s="46"/>
      <c r="J36" s="8"/>
      <c r="K36" s="62">
        <f>SUM(K23:L35)</f>
        <v>19670.037377777779</v>
      </c>
      <c r="L36" s="63"/>
    </row>
    <row r="37" spans="1:12">
      <c r="A37" s="46"/>
      <c r="B37" s="47" t="s">
        <v>57</v>
      </c>
      <c r="C37" s="52"/>
      <c r="D37" s="52"/>
      <c r="E37" s="52"/>
      <c r="F37" s="52"/>
      <c r="G37" s="52"/>
      <c r="H37" s="52"/>
      <c r="I37" s="46"/>
      <c r="J37" s="8"/>
      <c r="K37" s="56">
        <f>K36*0.14</f>
        <v>2753.8052328888893</v>
      </c>
      <c r="L37" s="57"/>
    </row>
    <row r="38" spans="1:12" ht="15.75" thickBot="1">
      <c r="A38" s="46"/>
      <c r="B38" s="6" t="s">
        <v>58</v>
      </c>
      <c r="I38" s="64"/>
      <c r="K38" s="65">
        <f>SUM(K36:L37)</f>
        <v>22423.842610666667</v>
      </c>
      <c r="L38" s="66"/>
    </row>
    <row r="39" spans="1:12" ht="16.5" thickBot="1">
      <c r="A39" s="67"/>
      <c r="B39" s="68" t="s">
        <v>59</v>
      </c>
      <c r="C39" s="69"/>
      <c r="D39" s="69"/>
      <c r="E39" s="69"/>
      <c r="F39" s="69"/>
      <c r="G39" s="69"/>
      <c r="H39" s="70"/>
      <c r="I39" s="67"/>
      <c r="J39" s="67"/>
      <c r="K39" s="71">
        <f>K38+K22</f>
        <v>72281.08620426667</v>
      </c>
      <c r="L39" s="72"/>
    </row>
    <row r="40" spans="1:12">
      <c r="A40" s="6" t="s">
        <v>60</v>
      </c>
    </row>
    <row r="41" spans="1:12">
      <c r="A41" s="6" t="s">
        <v>61</v>
      </c>
      <c r="D41" s="61">
        <f>I3</f>
        <v>2013</v>
      </c>
      <c r="E41" s="6" t="s">
        <v>62</v>
      </c>
      <c r="G41" s="73">
        <f>K39-G18</f>
        <v>-1.7875821411143988</v>
      </c>
      <c r="H41" s="6" t="s">
        <v>63</v>
      </c>
    </row>
    <row r="42" spans="1:12" ht="15.75" thickBot="1">
      <c r="A42" s="6" t="s">
        <v>64</v>
      </c>
      <c r="B42" s="61">
        <f>I3</f>
        <v>2013</v>
      </c>
      <c r="C42" s="6" t="s">
        <v>65</v>
      </c>
    </row>
    <row r="43" spans="1:12">
      <c r="A43" s="74" t="s">
        <v>2</v>
      </c>
      <c r="B43" s="75" t="s">
        <v>66</v>
      </c>
      <c r="C43" s="76"/>
      <c r="D43" s="76"/>
      <c r="E43" s="76"/>
      <c r="F43" s="75" t="s">
        <v>67</v>
      </c>
      <c r="G43" s="76"/>
      <c r="H43" s="77"/>
      <c r="I43" s="75" t="s">
        <v>68</v>
      </c>
      <c r="J43" s="76"/>
      <c r="K43" s="76"/>
      <c r="L43" s="77"/>
    </row>
    <row r="44" spans="1:12" ht="15.75" thickBot="1">
      <c r="A44" s="78"/>
      <c r="B44" s="79"/>
      <c r="C44" s="80"/>
      <c r="D44" s="80"/>
      <c r="E44" s="80"/>
      <c r="F44" s="79"/>
      <c r="G44" s="80"/>
      <c r="H44" s="81"/>
      <c r="I44" s="79" t="s">
        <v>69</v>
      </c>
      <c r="J44" s="80"/>
      <c r="K44" s="80"/>
      <c r="L44" s="81"/>
    </row>
    <row r="45" spans="1:12">
      <c r="A45" s="82" t="s">
        <v>70</v>
      </c>
      <c r="B45" s="83" t="s">
        <v>71</v>
      </c>
      <c r="C45" s="83"/>
      <c r="D45" s="83"/>
      <c r="E45" s="84"/>
      <c r="F45" s="85" t="s">
        <v>72</v>
      </c>
      <c r="G45" s="86"/>
      <c r="H45" s="87"/>
      <c r="I45" s="85" t="s">
        <v>73</v>
      </c>
      <c r="J45" s="86"/>
      <c r="K45" s="86"/>
      <c r="L45" s="87"/>
    </row>
    <row r="46" spans="1:12">
      <c r="A46" s="46" t="s">
        <v>74</v>
      </c>
      <c r="B46" s="52" t="s">
        <v>75</v>
      </c>
      <c r="C46" s="52"/>
      <c r="D46" s="52"/>
      <c r="E46" s="49"/>
      <c r="F46" s="88" t="s">
        <v>76</v>
      </c>
      <c r="G46" s="89"/>
      <c r="H46" s="90"/>
      <c r="I46" s="88" t="s">
        <v>77</v>
      </c>
      <c r="J46" s="89"/>
      <c r="K46" s="89"/>
      <c r="L46" s="90"/>
    </row>
    <row r="47" spans="1:12">
      <c r="A47" s="46" t="s">
        <v>78</v>
      </c>
      <c r="B47" s="52" t="s">
        <v>79</v>
      </c>
      <c r="C47" s="52"/>
      <c r="D47" s="52"/>
      <c r="E47" s="49"/>
      <c r="F47" s="88" t="s">
        <v>80</v>
      </c>
      <c r="G47" s="89"/>
      <c r="H47" s="90"/>
      <c r="I47" s="88" t="s">
        <v>81</v>
      </c>
      <c r="J47" s="89"/>
      <c r="K47" s="89"/>
      <c r="L47" s="90"/>
    </row>
    <row r="48" spans="1:12">
      <c r="A48" s="46" t="s">
        <v>82</v>
      </c>
      <c r="B48" s="52" t="s">
        <v>83</v>
      </c>
      <c r="C48" s="52"/>
      <c r="D48" s="52"/>
      <c r="E48" s="49"/>
      <c r="F48" s="88" t="s">
        <v>84</v>
      </c>
      <c r="G48" s="89"/>
      <c r="H48" s="90"/>
      <c r="I48" s="88" t="s">
        <v>85</v>
      </c>
      <c r="J48" s="89"/>
      <c r="K48" s="89"/>
      <c r="L48" s="90"/>
    </row>
    <row r="49" spans="1:12">
      <c r="A49" s="46" t="s">
        <v>86</v>
      </c>
      <c r="B49" s="52" t="s">
        <v>87</v>
      </c>
      <c r="C49" s="52"/>
      <c r="D49" s="52"/>
      <c r="E49" s="49"/>
      <c r="F49" s="88" t="s">
        <v>88</v>
      </c>
      <c r="G49" s="89"/>
      <c r="H49" s="90"/>
      <c r="I49" s="88" t="s">
        <v>89</v>
      </c>
      <c r="J49" s="89"/>
      <c r="K49" s="89"/>
      <c r="L49" s="90"/>
    </row>
    <row r="50" spans="1:12" ht="15.75" thickBot="1">
      <c r="A50" s="91" t="s">
        <v>90</v>
      </c>
      <c r="B50" s="92" t="s">
        <v>91</v>
      </c>
      <c r="C50" s="92"/>
      <c r="D50" s="92"/>
      <c r="E50" s="93"/>
      <c r="F50" s="34" t="s">
        <v>92</v>
      </c>
      <c r="G50" s="35"/>
      <c r="H50" s="36"/>
      <c r="I50" s="34" t="s">
        <v>93</v>
      </c>
      <c r="J50" s="35"/>
      <c r="K50" s="35"/>
      <c r="L50" s="36"/>
    </row>
    <row r="52" spans="1:12">
      <c r="A52" s="94" t="s">
        <v>94</v>
      </c>
      <c r="B52" s="61">
        <f>I3+1</f>
        <v>2014</v>
      </c>
      <c r="C52" s="6" t="s">
        <v>95</v>
      </c>
    </row>
    <row r="53" spans="1:12">
      <c r="A53" s="9" t="s">
        <v>96</v>
      </c>
    </row>
    <row r="54" spans="1:12">
      <c r="A54" s="19" t="s">
        <v>97</v>
      </c>
    </row>
    <row r="55" spans="1:12">
      <c r="A55" s="9" t="s">
        <v>98</v>
      </c>
      <c r="F55" s="95">
        <f>H72</f>
        <v>4.2089930617430076</v>
      </c>
      <c r="G55" s="6" t="s">
        <v>99</v>
      </c>
    </row>
    <row r="56" spans="1:12">
      <c r="A56" s="9" t="s">
        <v>100</v>
      </c>
      <c r="C56" s="96"/>
      <c r="G56" s="61"/>
    </row>
    <row r="57" spans="1:12">
      <c r="A57" s="9" t="s">
        <v>101</v>
      </c>
      <c r="E57" s="61"/>
      <c r="K57" s="61"/>
    </row>
    <row r="58" spans="1:12">
      <c r="A58" s="97" t="s">
        <v>102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19"/>
    </row>
    <row r="59" spans="1:12">
      <c r="A59" s="98" t="s">
        <v>103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</row>
    <row r="60" spans="1:12">
      <c r="A60" s="98" t="s">
        <v>104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97"/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2">
      <c r="A62" s="9" t="s">
        <v>105</v>
      </c>
      <c r="B62" s="61">
        <f>I3+1</f>
        <v>2014</v>
      </c>
      <c r="C62" s="6" t="s">
        <v>106</v>
      </c>
    </row>
    <row r="63" spans="1:12">
      <c r="A63" s="9" t="s">
        <v>107</v>
      </c>
    </row>
    <row r="64" spans="1:12">
      <c r="A64" s="9" t="s">
        <v>108</v>
      </c>
      <c r="J64" s="17">
        <v>15000</v>
      </c>
      <c r="K64" s="6" t="s">
        <v>16</v>
      </c>
    </row>
    <row r="65" spans="1:11">
      <c r="A65" s="98" t="s">
        <v>109</v>
      </c>
      <c r="B65" s="98"/>
      <c r="C65" s="98"/>
      <c r="D65" s="98"/>
      <c r="E65" s="98"/>
      <c r="J65" s="17">
        <v>10000</v>
      </c>
      <c r="K65" s="6" t="s">
        <v>16</v>
      </c>
    </row>
    <row r="66" spans="1:11">
      <c r="A66" s="9" t="s">
        <v>110</v>
      </c>
      <c r="J66" s="17">
        <v>1500</v>
      </c>
      <c r="K66" s="6" t="s">
        <v>16</v>
      </c>
    </row>
    <row r="67" spans="1:11">
      <c r="A67" s="9" t="s">
        <v>111</v>
      </c>
      <c r="J67" s="17">
        <v>15000</v>
      </c>
      <c r="K67" s="6" t="s">
        <v>16</v>
      </c>
    </row>
    <row r="68" spans="1:11">
      <c r="A68" s="9" t="s">
        <v>112</v>
      </c>
      <c r="J68" s="17">
        <v>8000</v>
      </c>
      <c r="K68" s="6" t="s">
        <v>16</v>
      </c>
    </row>
    <row r="69" spans="1:11">
      <c r="A69" s="9" t="s">
        <v>113</v>
      </c>
      <c r="J69" s="17">
        <v>8000</v>
      </c>
      <c r="K69" s="6" t="s">
        <v>16</v>
      </c>
    </row>
    <row r="70" spans="1:11">
      <c r="A70" s="100" t="s">
        <v>114</v>
      </c>
      <c r="J70" s="22">
        <f>SUM(J64:J69)</f>
        <v>57500</v>
      </c>
      <c r="K70" s="101" t="s">
        <v>115</v>
      </c>
    </row>
    <row r="71" spans="1:11">
      <c r="A71" s="9" t="s">
        <v>116</v>
      </c>
      <c r="H71" s="61">
        <f>I3</f>
        <v>2013</v>
      </c>
      <c r="I71" s="6" t="s">
        <v>117</v>
      </c>
      <c r="K71" s="22">
        <f>G41</f>
        <v>-1.7875821411143988</v>
      </c>
    </row>
    <row r="72" spans="1:11">
      <c r="A72" s="9" t="s">
        <v>118</v>
      </c>
      <c r="C72" s="73">
        <f>J70+K71</f>
        <v>57498.212417858886</v>
      </c>
      <c r="D72" s="61" t="s">
        <v>119</v>
      </c>
      <c r="E72" s="102">
        <f>I3+1</f>
        <v>2014</v>
      </c>
      <c r="F72" s="6" t="s">
        <v>120</v>
      </c>
      <c r="H72" s="95">
        <f>C72/(E5*12)</f>
        <v>4.2089930617430076</v>
      </c>
      <c r="I72" s="6" t="s">
        <v>121</v>
      </c>
    </row>
    <row r="74" spans="1:11">
      <c r="B74" s="6" t="s">
        <v>122</v>
      </c>
    </row>
    <row r="75" spans="1:11">
      <c r="B75" s="6" t="s">
        <v>67</v>
      </c>
      <c r="I75" s="6" t="s">
        <v>123</v>
      </c>
    </row>
    <row r="77" spans="1:1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85" spans="12:12">
      <c r="L85" s="104"/>
    </row>
  </sheetData>
  <mergeCells count="70">
    <mergeCell ref="A59:L59"/>
    <mergeCell ref="A60:L60"/>
    <mergeCell ref="A65:E65"/>
    <mergeCell ref="A77:K77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B43:E43"/>
    <mergeCell ref="F43:H43"/>
    <mergeCell ref="I43:L43"/>
    <mergeCell ref="B44:E44"/>
    <mergeCell ref="F44:H44"/>
    <mergeCell ref="I44:L44"/>
    <mergeCell ref="B36:H36"/>
    <mergeCell ref="K36:L36"/>
    <mergeCell ref="B37:H37"/>
    <mergeCell ref="K37:L37"/>
    <mergeCell ref="K38:L38"/>
    <mergeCell ref="K39:L39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1:L1"/>
    <mergeCell ref="A2:L2"/>
    <mergeCell ref="A6:B6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2014-04-11T02:44:03Z</dcterms:modified>
</cp:coreProperties>
</file>