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J77" i="1"/>
  <c r="K42"/>
  <c r="K41"/>
  <c r="K40"/>
  <c r="K39"/>
  <c r="K38"/>
  <c r="K37"/>
  <c r="K36"/>
  <c r="K35"/>
  <c r="K33"/>
  <c r="A26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25"/>
  <c r="K24"/>
  <c r="K43" s="1"/>
  <c r="G20"/>
  <c r="A21" s="1"/>
  <c r="G18"/>
  <c r="G17"/>
  <c r="G16"/>
  <c r="G15"/>
  <c r="J14" s="1"/>
  <c r="I8"/>
  <c r="G8"/>
  <c r="K44" l="1"/>
  <c r="K45"/>
  <c r="G47" s="1"/>
  <c r="K78" s="1"/>
  <c r="C79" s="1"/>
  <c r="H79" s="1"/>
  <c r="F60" s="1"/>
</calcChain>
</file>

<file path=xl/sharedStrings.xml><?xml version="1.0" encoding="utf-8"?>
<sst xmlns="http://schemas.openxmlformats.org/spreadsheetml/2006/main" count="171" uniqueCount="131">
  <si>
    <t>Отчет ООО "Управляющая компания "Альтернатива"</t>
  </si>
  <si>
    <t>о выполнении договора управления многоквартирным домом</t>
  </si>
  <si>
    <t>№</t>
  </si>
  <si>
    <t xml:space="preserve">микрорайон   Березовый  за </t>
  </si>
  <si>
    <t>период</t>
  </si>
  <si>
    <t xml:space="preserve">       с 01 мая 2013 года по 31 декабря 2013 года</t>
  </si>
  <si>
    <t xml:space="preserve">1.В </t>
  </si>
  <si>
    <t xml:space="preserve">   по дому</t>
  </si>
  <si>
    <t xml:space="preserve">  101  ( </t>
  </si>
  <si>
    <r>
      <t>м</t>
    </r>
    <r>
      <rPr>
        <sz val="11"/>
        <rFont val="Calibri"/>
        <family val="2"/>
        <charset val="204"/>
      </rPr>
      <t>²) начислено за содержание, ремонт и коммунальные услуги:</t>
    </r>
  </si>
  <si>
    <t>рублей, оплачено собственниками</t>
  </si>
  <si>
    <t xml:space="preserve">   рублей      (</t>
  </si>
  <si>
    <t>%)</t>
  </si>
  <si>
    <t>2. Задолженность жителей по квартплате и коммунальным   услугам  составляет:</t>
  </si>
  <si>
    <t xml:space="preserve"> рубля,</t>
  </si>
  <si>
    <t>в том числе (имеющие значительную задолженность):</t>
  </si>
  <si>
    <r>
      <t xml:space="preserve">кв. </t>
    </r>
    <r>
      <rPr>
        <b/>
        <sz val="11"/>
        <rFont val="Calibri"/>
        <family val="2"/>
        <charset val="204"/>
        <scheme val="minor"/>
      </rPr>
      <t>5</t>
    </r>
    <r>
      <rPr>
        <sz val="11"/>
        <rFont val="Calibri"/>
        <family val="2"/>
        <charset val="204"/>
        <scheme val="minor"/>
      </rPr>
      <t xml:space="preserve"> -              </t>
    </r>
  </si>
  <si>
    <t>руб.</t>
  </si>
  <si>
    <r>
      <t xml:space="preserve">кв. </t>
    </r>
    <r>
      <rPr>
        <b/>
        <sz val="11"/>
        <rFont val="Calibri"/>
        <family val="2"/>
        <charset val="204"/>
        <scheme val="minor"/>
      </rPr>
      <t>10</t>
    </r>
    <r>
      <rPr>
        <sz val="11"/>
        <rFont val="Calibri"/>
        <family val="2"/>
        <charset val="204"/>
        <scheme val="minor"/>
      </rPr>
      <t xml:space="preserve"> -                  </t>
    </r>
  </si>
  <si>
    <r>
      <rPr>
        <sz val="11"/>
        <rFont val="Calibri"/>
        <family val="2"/>
        <charset val="204"/>
        <scheme val="minor"/>
      </rPr>
      <t>кв.</t>
    </r>
    <r>
      <rPr>
        <b/>
        <sz val="11"/>
        <rFont val="Calibri"/>
        <family val="2"/>
        <charset val="204"/>
        <scheme val="minor"/>
      </rPr>
      <t xml:space="preserve"> 20 - </t>
    </r>
  </si>
  <si>
    <r>
      <t xml:space="preserve">кв. </t>
    </r>
    <r>
      <rPr>
        <b/>
        <sz val="11"/>
        <rFont val="Calibri"/>
        <family val="2"/>
        <charset val="204"/>
        <scheme val="minor"/>
      </rPr>
      <t>9</t>
    </r>
    <r>
      <rPr>
        <sz val="11"/>
        <rFont val="Calibri"/>
        <family val="2"/>
        <charset val="204"/>
        <scheme val="minor"/>
      </rPr>
      <t xml:space="preserve"> -              </t>
    </r>
  </si>
  <si>
    <r>
      <rPr>
        <sz val="11"/>
        <rFont val="Calibri"/>
        <family val="2"/>
        <charset val="204"/>
        <scheme val="minor"/>
      </rPr>
      <t>кв.</t>
    </r>
    <r>
      <rPr>
        <b/>
        <sz val="11"/>
        <rFont val="Calibri"/>
        <family val="2"/>
        <charset val="204"/>
        <scheme val="minor"/>
      </rPr>
      <t xml:space="preserve"> 14 -</t>
    </r>
  </si>
  <si>
    <r>
      <t xml:space="preserve">кв. </t>
    </r>
    <r>
      <rPr>
        <b/>
        <sz val="11"/>
        <rFont val="Calibri"/>
        <family val="2"/>
        <charset val="204"/>
        <scheme val="minor"/>
      </rPr>
      <t xml:space="preserve">29 - </t>
    </r>
  </si>
  <si>
    <t>3.  Соответственно,  компания  имеет  задолженность  перед  поставщиками  услуг</t>
  </si>
  <si>
    <t>рублей:</t>
  </si>
  <si>
    <t>•</t>
  </si>
  <si>
    <t>тепловая энергия</t>
  </si>
  <si>
    <t>водоснабжение и водоотведение</t>
  </si>
  <si>
    <t>электрическая энергия</t>
  </si>
  <si>
    <t>прочие поставщики</t>
  </si>
  <si>
    <t>4.  Плата за текущий ремонт, начисленная в размере</t>
  </si>
  <si>
    <t xml:space="preserve">   рубля   (поступило  от  жителей </t>
  </si>
  <si>
    <t>рубля),     направлена на следующие мероприятия:</t>
  </si>
  <si>
    <t>Наименование мероприятий.</t>
  </si>
  <si>
    <t>Ед.</t>
  </si>
  <si>
    <t>Количество</t>
  </si>
  <si>
    <t>Стоимость</t>
  </si>
  <si>
    <t>п/п</t>
  </si>
  <si>
    <t>изм.</t>
  </si>
  <si>
    <t>(руб.)</t>
  </si>
  <si>
    <t>Установка электромагнитного замка.</t>
  </si>
  <si>
    <t>шт.</t>
  </si>
  <si>
    <t>Табличка с номером дома.</t>
  </si>
  <si>
    <t>Монтаж реле временив щите наружного освищения (освещение корта)(4%)</t>
  </si>
  <si>
    <t>Монтаж дополнительного наружного освещения дороги(4%)</t>
  </si>
  <si>
    <t>Информационная доска в подъезде.</t>
  </si>
  <si>
    <t>Генеральная уборка подъезда апрель.</t>
  </si>
  <si>
    <r>
      <t>м</t>
    </r>
    <r>
      <rPr>
        <sz val="11"/>
        <rFont val="Calibri"/>
        <family val="2"/>
        <charset val="204"/>
      </rPr>
      <t>²</t>
    </r>
  </si>
  <si>
    <t>Генеральная уборка подъезда сентябрь.</t>
  </si>
  <si>
    <t>Установка накладного замка на входную дверь в подвал.</t>
  </si>
  <si>
    <t>Врезка замков на почтовые ящики.</t>
  </si>
  <si>
    <t>Номера на почтовые ящики (наклейки).</t>
  </si>
  <si>
    <t>Монтаж розеток в подвальных помещениях.</t>
  </si>
  <si>
    <t>Замена манометров в ИТП (27,7%).</t>
  </si>
  <si>
    <t>Замена термометров в ИТП (27,7%).</t>
  </si>
  <si>
    <t>Оборудование охранной сигнализацией ИТП (27,36%).</t>
  </si>
  <si>
    <t>Оплата за охранную сигнализацию ИТП (27,36%).</t>
  </si>
  <si>
    <t>мес.</t>
  </si>
  <si>
    <t>Благоустройство территории (высадка деревьев, кустарников, цветов).</t>
  </si>
  <si>
    <t>−</t>
  </si>
  <si>
    <t xml:space="preserve">Модернизация системы видеонаблюдения. </t>
  </si>
  <si>
    <t>Изготовление крестовин для установки новогодних елок (4%).</t>
  </si>
  <si>
    <t>Установка новогодней елки (4%)</t>
  </si>
  <si>
    <t>Всего:</t>
  </si>
  <si>
    <t>Управление МКД (14%)</t>
  </si>
  <si>
    <t>ИТОГО:</t>
  </si>
  <si>
    <t xml:space="preserve">Перерасход (+) или экономия (-) средств текущего ремонта общего имущества многоквартирного дома по </t>
  </si>
  <si>
    <t>состоянию  на   31  декабря</t>
  </si>
  <si>
    <t xml:space="preserve">года составляет </t>
  </si>
  <si>
    <t>рубля.</t>
  </si>
  <si>
    <t>5.  В</t>
  </si>
  <si>
    <t xml:space="preserve">году начисление платы за содержание, ремонт и коммунальные услуги производилось </t>
  </si>
  <si>
    <t>Наименование статьи.</t>
  </si>
  <si>
    <t>ООО "УК "Альтернатива"</t>
  </si>
  <si>
    <t>Муниципальные дома</t>
  </si>
  <si>
    <t>( ОАО "Северное управление")</t>
  </si>
  <si>
    <t>1.</t>
  </si>
  <si>
    <t>Содержание общего имущества.</t>
  </si>
  <si>
    <r>
      <t>11,20 руб./м</t>
    </r>
    <r>
      <rPr>
        <sz val="11"/>
        <rFont val="Calibri"/>
        <family val="2"/>
        <charset val="204"/>
      </rPr>
      <t>²</t>
    </r>
  </si>
  <si>
    <t>16,7 руб./м²</t>
  </si>
  <si>
    <t>2.</t>
  </si>
  <si>
    <t>Текущий ремонт общего имущества.</t>
  </si>
  <si>
    <r>
      <t>5,45 руб./м</t>
    </r>
    <r>
      <rPr>
        <sz val="11"/>
        <rFont val="Calibri"/>
        <family val="2"/>
        <charset val="204"/>
      </rPr>
      <t>²</t>
    </r>
  </si>
  <si>
    <t>4,74 руб./м²</t>
  </si>
  <si>
    <t>3.</t>
  </si>
  <si>
    <t>Отопление.</t>
  </si>
  <si>
    <t>0,019 Гкал/м</t>
  </si>
  <si>
    <t>0,027 Гкал/м</t>
  </si>
  <si>
    <t>4.</t>
  </si>
  <si>
    <t>Горячее водоснабжение.</t>
  </si>
  <si>
    <t>268,18 руб./чел.</t>
  </si>
  <si>
    <t>301,44 руб./чел.</t>
  </si>
  <si>
    <t>5.</t>
  </si>
  <si>
    <t>Холодное водоснабжение.</t>
  </si>
  <si>
    <t>59,10 руб./чел.</t>
  </si>
  <si>
    <t>74,71 руб./чел.</t>
  </si>
  <si>
    <t>6.</t>
  </si>
  <si>
    <t>Водоотведение.</t>
  </si>
  <si>
    <t>96,43руб./чел.</t>
  </si>
  <si>
    <t>116,82 руб./чел.</t>
  </si>
  <si>
    <t>В</t>
  </si>
  <si>
    <t>году (с 1 января) предлагается следующая плата за содержание и ремонт общего имущества:</t>
  </si>
  <si>
    <r>
      <t xml:space="preserve"> - содержание общего имущества - </t>
    </r>
    <r>
      <rPr>
        <b/>
        <sz val="11"/>
        <rFont val="Calibri"/>
        <family val="2"/>
        <charset val="204"/>
        <scheme val="minor"/>
      </rPr>
      <t>17,85</t>
    </r>
    <r>
      <rPr>
        <sz val="11"/>
        <rFont val="Calibri"/>
        <family val="2"/>
        <charset val="204"/>
        <scheme val="minor"/>
      </rPr>
      <t xml:space="preserve">  рубля с кв.метра общей площади в месяц;</t>
    </r>
  </si>
  <si>
    <t xml:space="preserve"> - текущий ремонт общего имущества -</t>
  </si>
  <si>
    <t>рубля с кв.метра в месяц;</t>
  </si>
  <si>
    <t xml:space="preserve"> - плата   за   горячее  и  холодное  водоснабжение ,  водоотведение ,  электроснабжение   будет   начисляться</t>
  </si>
  <si>
    <t xml:space="preserve">   согласно   Постановления   Правительства   РФ   № 354   от  06 мая 2011 года  (ежемесячно, согласно показаний</t>
  </si>
  <si>
    <t xml:space="preserve">   общедомовых   и   индивидуальных  приборов  учета.   При   отсутствии  индивидуальных  приборов  учета по </t>
  </si>
  <si>
    <t xml:space="preserve">   новым нормативам, введенным с 01 января 2013 года Приказом министерства ЖКХ, энергетики и </t>
  </si>
  <si>
    <t xml:space="preserve">   транспорта ИО № 7-мпр от 27 августа 2012 года).</t>
  </si>
  <si>
    <t>6.      В</t>
  </si>
  <si>
    <t>году   управляющая  компания   предлагает   выполнить  за  счет  средств   текущего  ремонта</t>
  </si>
  <si>
    <t xml:space="preserve">  общего имущества многоквартирного дома следующие мероприятия:</t>
  </si>
  <si>
    <t xml:space="preserve">  -  чистка кровли от снега</t>
  </si>
  <si>
    <t xml:space="preserve">  -  поверка (замена) манометров и термометров</t>
  </si>
  <si>
    <t xml:space="preserve">  -  передача наружных инженерных сетей</t>
  </si>
  <si>
    <t xml:space="preserve">  -  непредвиденные затраты (компенсаторы, арматура, эл.арматура, замки и т.д.)</t>
  </si>
  <si>
    <t xml:space="preserve">  -  мероприятия по энергоресурсосбережению</t>
  </si>
  <si>
    <t xml:space="preserve">  -  благоустройство придомовой территории</t>
  </si>
  <si>
    <t xml:space="preserve">  - плата за охранную сигнализацию ИТП</t>
  </si>
  <si>
    <t xml:space="preserve"> -  установка новогодней елки  </t>
  </si>
  <si>
    <t xml:space="preserve"> ИТОГО  ориентировочно:</t>
  </si>
  <si>
    <t>рублей</t>
  </si>
  <si>
    <t xml:space="preserve">          Что  с  учетом  перерасхода (+)   или   экономии (-)  средств    в </t>
  </si>
  <si>
    <t>году   в   размере</t>
  </si>
  <si>
    <t xml:space="preserve">          составит </t>
  </si>
  <si>
    <t>на</t>
  </si>
  <si>
    <t xml:space="preserve">год ,       или </t>
  </si>
  <si>
    <t>рубля с кв.метра в месяц.</t>
  </si>
  <si>
    <t>Директор</t>
  </si>
  <si>
    <t>А.Б. Хлебников</t>
  </si>
</sst>
</file>

<file path=xl/styles.xml><?xml version="1.0" encoding="utf-8"?>
<styleSheet xmlns="http://schemas.openxmlformats.org/spreadsheetml/2006/main">
  <numFmts count="1">
    <numFmt numFmtId="164" formatCode="#,##0.0"/>
  </numFmts>
  <fonts count="1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6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11"/>
      <name val="Arial"/>
      <family val="2"/>
      <charset val="204"/>
    </font>
    <font>
      <sz val="11"/>
      <name val="Calibri"/>
      <family val="2"/>
      <charset val="204"/>
    </font>
    <font>
      <b/>
      <sz val="12"/>
      <name val="Calibri"/>
      <family val="2"/>
      <charset val="204"/>
      <scheme val="minor"/>
    </font>
    <font>
      <b/>
      <sz val="11"/>
      <name val="Arial"/>
      <family val="2"/>
    </font>
    <font>
      <sz val="8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1" fillId="0" borderId="0" xfId="0" applyFont="1" applyFill="1"/>
    <xf numFmtId="0" fontId="2" fillId="0" borderId="0" xfId="0" applyFont="1" applyFill="1" applyAlignment="1">
      <alignment horizontal="right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horizontal="right"/>
    </xf>
    <xf numFmtId="0" fontId="3" fillId="0" borderId="0" xfId="0" applyFont="1" applyFill="1" applyAlignment="1"/>
    <xf numFmtId="0" fontId="3" fillId="0" borderId="0" xfId="0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1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4" fontId="6" fillId="0" borderId="0" xfId="0" applyNumberFormat="1" applyFont="1" applyFill="1" applyBorder="1" applyAlignment="1">
      <alignment horizontal="center" wrapText="1"/>
    </xf>
    <xf numFmtId="4" fontId="8" fillId="0" borderId="0" xfId="0" applyNumberFormat="1" applyFont="1" applyFill="1" applyAlignment="1">
      <alignment horizontal="right"/>
    </xf>
    <xf numFmtId="4" fontId="1" fillId="0" borderId="0" xfId="0" applyNumberFormat="1" applyFont="1" applyFill="1" applyAlignment="1"/>
    <xf numFmtId="4" fontId="8" fillId="0" borderId="0" xfId="0" applyNumberFormat="1" applyFont="1" applyFill="1"/>
    <xf numFmtId="2" fontId="8" fillId="0" borderId="0" xfId="0" applyNumberFormat="1" applyFont="1" applyFill="1" applyAlignment="1">
      <alignment horizontal="center"/>
    </xf>
    <xf numFmtId="2" fontId="9" fillId="0" borderId="0" xfId="0" applyNumberFormat="1" applyFont="1" applyFill="1" applyBorder="1" applyAlignment="1">
      <alignment horizontal="center" wrapText="1"/>
    </xf>
    <xf numFmtId="4" fontId="1" fillId="0" borderId="0" xfId="0" applyNumberFormat="1" applyFont="1" applyFill="1"/>
    <xf numFmtId="0" fontId="5" fillId="0" borderId="0" xfId="0" applyFont="1" applyFill="1" applyAlignment="1">
      <alignment horizontal="left"/>
    </xf>
    <xf numFmtId="0" fontId="1" fillId="0" borderId="0" xfId="0" applyFont="1" applyFill="1" applyAlignment="1">
      <alignment horizontal="left"/>
    </xf>
    <xf numFmtId="4" fontId="4" fillId="0" borderId="0" xfId="0" applyNumberFormat="1" applyFont="1" applyFill="1" applyAlignment="1">
      <alignment horizontal="left"/>
    </xf>
    <xf numFmtId="0" fontId="7" fillId="0" borderId="0" xfId="0" applyFont="1" applyFill="1" applyAlignment="1">
      <alignment horizontal="center"/>
    </xf>
    <xf numFmtId="4" fontId="5" fillId="0" borderId="0" xfId="0" applyNumberFormat="1" applyFont="1" applyFill="1"/>
    <xf numFmtId="0" fontId="1" fillId="0" borderId="0" xfId="0" applyFont="1" applyFill="1" applyAlignment="1"/>
    <xf numFmtId="4" fontId="10" fillId="0" borderId="0" xfId="0" applyNumberFormat="1" applyFont="1" applyFill="1"/>
    <xf numFmtId="0" fontId="7" fillId="0" borderId="0" xfId="0" applyFont="1" applyFill="1" applyAlignment="1">
      <alignment horizontal="left"/>
    </xf>
    <xf numFmtId="4" fontId="5" fillId="0" borderId="0" xfId="0" applyNumberFormat="1" applyFont="1" applyFill="1" applyAlignment="1">
      <alignment horizontal="center"/>
    </xf>
    <xf numFmtId="4" fontId="5" fillId="0" borderId="0" xfId="0" applyNumberFormat="1" applyFont="1" applyFill="1" applyAlignment="1">
      <alignment horizontal="right"/>
    </xf>
    <xf numFmtId="0" fontId="5" fillId="0" borderId="1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5" fillId="0" borderId="1" xfId="0" applyFont="1" applyFill="1" applyBorder="1" applyAlignment="1"/>
    <xf numFmtId="0" fontId="5" fillId="0" borderId="5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8" xfId="0" applyFont="1" applyFill="1" applyBorder="1" applyAlignment="1">
      <alignment horizontal="center"/>
    </xf>
    <xf numFmtId="0" fontId="5" fillId="0" borderId="5" xfId="0" applyFont="1" applyFill="1" applyBorder="1" applyAlignment="1"/>
    <xf numFmtId="0" fontId="5" fillId="0" borderId="6" xfId="0" applyFont="1" applyFill="1" applyBorder="1" applyAlignment="1">
      <alignment horizontal="center"/>
    </xf>
    <xf numFmtId="0" fontId="5" fillId="0" borderId="8" xfId="0" applyFont="1" applyFill="1" applyBorder="1" applyAlignment="1">
      <alignment horizontal="center"/>
    </xf>
    <xf numFmtId="0" fontId="1" fillId="0" borderId="9" xfId="0" applyFont="1" applyFill="1" applyBorder="1" applyAlignment="1">
      <alignment horizontal="center"/>
    </xf>
    <xf numFmtId="0" fontId="1" fillId="0" borderId="10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" fillId="0" borderId="11" xfId="0" applyFont="1" applyFill="1" applyBorder="1" applyAlignment="1">
      <alignment horizontal="left"/>
    </xf>
    <xf numFmtId="4" fontId="1" fillId="0" borderId="2" xfId="0" applyNumberFormat="1" applyFont="1" applyFill="1" applyBorder="1" applyAlignment="1"/>
    <xf numFmtId="4" fontId="1" fillId="0" borderId="4" xfId="0" applyNumberFormat="1" applyFont="1" applyFill="1" applyBorder="1" applyAlignment="1"/>
    <xf numFmtId="0" fontId="1" fillId="0" borderId="10" xfId="0" applyFont="1" applyFill="1" applyBorder="1" applyAlignment="1">
      <alignment horizontal="left"/>
    </xf>
    <xf numFmtId="0" fontId="1" fillId="0" borderId="10" xfId="0" applyFont="1" applyFill="1" applyBorder="1" applyAlignment="1">
      <alignment horizontal="center"/>
    </xf>
    <xf numFmtId="4" fontId="1" fillId="0" borderId="10" xfId="0" applyNumberFormat="1" applyFont="1" applyFill="1" applyBorder="1" applyAlignment="1">
      <alignment horizontal="right"/>
    </xf>
    <xf numFmtId="4" fontId="1" fillId="0" borderId="11" xfId="0" applyNumberFormat="1" applyFont="1" applyFill="1" applyBorder="1" applyAlignment="1">
      <alignment horizontal="right"/>
    </xf>
    <xf numFmtId="0" fontId="1" fillId="0" borderId="0" xfId="0" applyFont="1" applyFill="1" applyBorder="1" applyAlignment="1">
      <alignment horizontal="left"/>
    </xf>
    <xf numFmtId="4" fontId="1" fillId="0" borderId="10" xfId="0" applyNumberFormat="1" applyFont="1" applyFill="1" applyBorder="1" applyAlignment="1"/>
    <xf numFmtId="4" fontId="1" fillId="0" borderId="11" xfId="0" applyNumberFormat="1" applyFont="1" applyFill="1" applyBorder="1" applyAlignment="1"/>
    <xf numFmtId="164" fontId="0" fillId="0" borderId="10" xfId="0" applyNumberFormat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7" fillId="0" borderId="9" xfId="0" applyFont="1" applyFill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0" fontId="1" fillId="0" borderId="10" xfId="0" applyFont="1" applyFill="1" applyBorder="1"/>
    <xf numFmtId="0" fontId="1" fillId="0" borderId="5" xfId="0" applyFont="1" applyFill="1" applyBorder="1" applyAlignment="1"/>
    <xf numFmtId="4" fontId="1" fillId="0" borderId="6" xfId="0" applyNumberFormat="1" applyFont="1" applyFill="1" applyBorder="1" applyAlignment="1">
      <alignment horizontal="right"/>
    </xf>
    <xf numFmtId="4" fontId="1" fillId="0" borderId="8" xfId="0" applyNumberFormat="1" applyFont="1" applyFill="1" applyBorder="1" applyAlignment="1">
      <alignment horizontal="right"/>
    </xf>
    <xf numFmtId="0" fontId="1" fillId="0" borderId="12" xfId="0" applyFont="1" applyFill="1" applyBorder="1"/>
    <xf numFmtId="0" fontId="5" fillId="0" borderId="13" xfId="0" applyFont="1" applyFill="1" applyBorder="1" applyAlignment="1"/>
    <xf numFmtId="0" fontId="5" fillId="0" borderId="14" xfId="0" applyFont="1" applyFill="1" applyBorder="1" applyAlignment="1"/>
    <xf numFmtId="0" fontId="5" fillId="0" borderId="15" xfId="0" applyFont="1" applyFill="1" applyBorder="1" applyAlignment="1"/>
    <xf numFmtId="0" fontId="1" fillId="0" borderId="13" xfId="0" applyFont="1" applyFill="1" applyBorder="1"/>
    <xf numFmtId="4" fontId="8" fillId="0" borderId="13" xfId="0" applyNumberFormat="1" applyFont="1" applyFill="1" applyBorder="1" applyAlignment="1">
      <alignment horizontal="right"/>
    </xf>
    <xf numFmtId="4" fontId="8" fillId="0" borderId="15" xfId="0" applyNumberFormat="1" applyFont="1" applyFill="1" applyBorder="1" applyAlignment="1">
      <alignment horizontal="right"/>
    </xf>
    <xf numFmtId="0" fontId="5" fillId="0" borderId="2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 vertical="top"/>
    </xf>
    <xf numFmtId="0" fontId="5" fillId="0" borderId="3" xfId="0" applyFont="1" applyFill="1" applyBorder="1" applyAlignment="1">
      <alignment horizontal="center" vertical="top"/>
    </xf>
    <xf numFmtId="0" fontId="5" fillId="0" borderId="4" xfId="0" applyFont="1" applyFill="1" applyBorder="1" applyAlignment="1">
      <alignment horizontal="center" vertical="top"/>
    </xf>
    <xf numFmtId="0" fontId="5" fillId="0" borderId="6" xfId="0" applyFont="1" applyFill="1" applyBorder="1" applyAlignment="1">
      <alignment horizontal="center"/>
    </xf>
    <xf numFmtId="0" fontId="5" fillId="0" borderId="6" xfId="0" applyFont="1" applyFill="1" applyBorder="1" applyAlignment="1">
      <alignment horizontal="center" vertical="top"/>
    </xf>
    <xf numFmtId="0" fontId="5" fillId="0" borderId="7" xfId="0" applyFont="1" applyFill="1" applyBorder="1" applyAlignment="1">
      <alignment horizontal="center" vertical="top"/>
    </xf>
    <xf numFmtId="0" fontId="5" fillId="0" borderId="8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left"/>
    </xf>
    <xf numFmtId="0" fontId="1" fillId="0" borderId="4" xfId="0" applyFont="1" applyFill="1" applyBorder="1" applyAlignment="1">
      <alignment horizontal="left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1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left"/>
    </xf>
    <xf numFmtId="0" fontId="1" fillId="0" borderId="8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right"/>
    </xf>
    <xf numFmtId="0" fontId="1" fillId="0" borderId="0" xfId="0" applyFont="1" applyFill="1" applyBorder="1" applyAlignment="1">
      <alignment horizontal="left"/>
    </xf>
    <xf numFmtId="2" fontId="5" fillId="0" borderId="0" xfId="0" applyNumberFormat="1" applyFont="1" applyFill="1" applyAlignment="1">
      <alignment horizontal="center"/>
    </xf>
    <xf numFmtId="49" fontId="1" fillId="0" borderId="0" xfId="0" applyNumberFormat="1" applyFont="1" applyFill="1" applyBorder="1" applyAlignment="1">
      <alignment horizontal="left"/>
    </xf>
    <xf numFmtId="0" fontId="5" fillId="0" borderId="0" xfId="0" applyFont="1" applyFill="1" applyBorder="1" applyAlignment="1">
      <alignment horizontal="left"/>
    </xf>
    <xf numFmtId="0" fontId="5" fillId="0" borderId="0" xfId="0" applyFont="1" applyFill="1"/>
    <xf numFmtId="1" fontId="1" fillId="0" borderId="0" xfId="0" applyNumberFormat="1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right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01"/>
  <sheetViews>
    <sheetView tabSelected="1" topLeftCell="A37" workbookViewId="0">
      <selection activeCell="F86" sqref="F86"/>
    </sheetView>
  </sheetViews>
  <sheetFormatPr defaultRowHeight="15"/>
  <cols>
    <col min="1" max="1" width="4.42578125" style="1" customWidth="1"/>
    <col min="2" max="2" width="9.85546875" style="1" customWidth="1"/>
    <col min="3" max="3" width="12.5703125" style="1" customWidth="1"/>
    <col min="4" max="4" width="6.28515625" style="1" customWidth="1"/>
    <col min="5" max="6" width="9.7109375" style="1" customWidth="1"/>
    <col min="7" max="8" width="11.42578125" style="1" customWidth="1"/>
    <col min="9" max="9" width="10" style="1" customWidth="1"/>
    <col min="10" max="10" width="12.7109375" style="1" customWidth="1"/>
    <col min="11" max="11" width="9.7109375" style="1" customWidth="1"/>
    <col min="12" max="12" width="4.7109375" style="1" customWidth="1"/>
  </cols>
  <sheetData>
    <row r="1" spans="1:12">
      <c r="K1" s="2"/>
    </row>
    <row r="2" spans="1:12" ht="18.75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18.75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ht="18.75">
      <c r="A4" s="4"/>
      <c r="B4" s="5"/>
      <c r="C4" s="4"/>
      <c r="D4" s="6" t="s">
        <v>2</v>
      </c>
      <c r="E4" s="5">
        <v>101</v>
      </c>
      <c r="F4" s="7" t="s">
        <v>3</v>
      </c>
      <c r="G4" s="7"/>
      <c r="H4" s="5"/>
      <c r="I4" s="5" t="s">
        <v>4</v>
      </c>
      <c r="J4" s="7"/>
    </row>
    <row r="5" spans="1:12" ht="18.75">
      <c r="A5" s="4"/>
      <c r="B5" s="5"/>
      <c r="C5" s="4"/>
      <c r="D5" s="8" t="s">
        <v>5</v>
      </c>
      <c r="E5" s="8"/>
      <c r="F5" s="8"/>
      <c r="G5" s="8"/>
      <c r="H5" s="8"/>
      <c r="I5" s="8"/>
      <c r="J5" s="8"/>
    </row>
    <row r="7" spans="1:12" ht="15.75">
      <c r="A7" s="9" t="s">
        <v>6</v>
      </c>
      <c r="B7" s="10" t="s">
        <v>4</v>
      </c>
      <c r="C7" s="1" t="s">
        <v>7</v>
      </c>
      <c r="D7" s="11" t="s">
        <v>8</v>
      </c>
      <c r="E7" s="12">
        <v>1133.9000000000001</v>
      </c>
      <c r="F7" s="1" t="s">
        <v>9</v>
      </c>
    </row>
    <row r="8" spans="1:12" ht="15.75">
      <c r="A8" s="13">
        <v>304908.03000000003</v>
      </c>
      <c r="B8" s="13"/>
      <c r="C8" s="14" t="s">
        <v>10</v>
      </c>
      <c r="G8" s="15">
        <f>A8-J9</f>
        <v>188256.28000000003</v>
      </c>
      <c r="H8" s="10" t="s">
        <v>11</v>
      </c>
      <c r="I8" s="16">
        <f>(G8/A8)*100</f>
        <v>61.741988231664479</v>
      </c>
      <c r="J8" s="1" t="s">
        <v>12</v>
      </c>
    </row>
    <row r="9" spans="1:12">
      <c r="A9" s="1" t="s">
        <v>13</v>
      </c>
      <c r="J9" s="17">
        <v>116651.75</v>
      </c>
      <c r="K9" s="1" t="s">
        <v>14</v>
      </c>
    </row>
    <row r="10" spans="1:12">
      <c r="A10" s="1" t="s">
        <v>15</v>
      </c>
    </row>
    <row r="11" spans="1:12">
      <c r="A11" s="1" t="s">
        <v>16</v>
      </c>
      <c r="B11" s="18">
        <v>7516.88</v>
      </c>
      <c r="C11" s="1" t="s">
        <v>17</v>
      </c>
      <c r="E11" s="1" t="s">
        <v>18</v>
      </c>
      <c r="F11" s="18">
        <v>18699.2</v>
      </c>
      <c r="G11" s="1" t="s">
        <v>17</v>
      </c>
      <c r="I11" s="19" t="s">
        <v>19</v>
      </c>
      <c r="J11" s="18">
        <v>7349.99</v>
      </c>
      <c r="K11" s="1" t="s">
        <v>17</v>
      </c>
    </row>
    <row r="12" spans="1:12">
      <c r="A12" s="1" t="s">
        <v>20</v>
      </c>
      <c r="B12" s="18">
        <v>15794.32</v>
      </c>
      <c r="C12" s="1" t="s">
        <v>17</v>
      </c>
      <c r="E12" s="19" t="s">
        <v>21</v>
      </c>
      <c r="F12" s="18">
        <v>7458.93</v>
      </c>
      <c r="G12" s="1" t="s">
        <v>17</v>
      </c>
      <c r="I12" s="20" t="s">
        <v>22</v>
      </c>
      <c r="J12" s="18">
        <v>10891.53</v>
      </c>
      <c r="K12" s="1" t="s">
        <v>17</v>
      </c>
    </row>
    <row r="13" spans="1:12">
      <c r="B13" s="18"/>
      <c r="E13" s="20"/>
      <c r="F13" s="18"/>
      <c r="I13" s="20"/>
      <c r="J13" s="18"/>
    </row>
    <row r="14" spans="1:12" ht="15.75">
      <c r="A14" s="1" t="s">
        <v>23</v>
      </c>
      <c r="J14" s="18">
        <f>G15+G16+G17+G18</f>
        <v>116651.75</v>
      </c>
      <c r="K14" s="21" t="s">
        <v>24</v>
      </c>
    </row>
    <row r="15" spans="1:12">
      <c r="A15" s="22" t="s">
        <v>25</v>
      </c>
      <c r="B15" s="1" t="s">
        <v>26</v>
      </c>
      <c r="G15" s="23">
        <f>(J9*43.5/100)</f>
        <v>50743.511250000003</v>
      </c>
      <c r="H15" s="1" t="s">
        <v>17</v>
      </c>
    </row>
    <row r="16" spans="1:12">
      <c r="A16" s="22" t="s">
        <v>25</v>
      </c>
      <c r="B16" s="1" t="s">
        <v>27</v>
      </c>
      <c r="G16" s="23">
        <f>(J9*36.6/100)</f>
        <v>42694.540499999996</v>
      </c>
      <c r="H16" s="1" t="s">
        <v>17</v>
      </c>
    </row>
    <row r="17" spans="1:12">
      <c r="A17" s="22" t="s">
        <v>25</v>
      </c>
      <c r="B17" s="1" t="s">
        <v>28</v>
      </c>
      <c r="G17" s="23">
        <f>(J9*12.5/100)</f>
        <v>14581.46875</v>
      </c>
      <c r="H17" s="1" t="s">
        <v>17</v>
      </c>
      <c r="K17" s="14"/>
      <c r="L17" s="24"/>
    </row>
    <row r="18" spans="1:12">
      <c r="A18" s="22" t="s">
        <v>25</v>
      </c>
      <c r="B18" s="1" t="s">
        <v>29</v>
      </c>
      <c r="G18" s="23">
        <f>(J9*7.4/100)</f>
        <v>8632.2295000000013</v>
      </c>
      <c r="H18" s="1" t="s">
        <v>17</v>
      </c>
    </row>
    <row r="19" spans="1:12">
      <c r="G19" s="25"/>
    </row>
    <row r="20" spans="1:12">
      <c r="A20" s="26" t="s">
        <v>30</v>
      </c>
      <c r="G20" s="27">
        <f>AC107</f>
        <v>0</v>
      </c>
      <c r="H20" s="1" t="s">
        <v>31</v>
      </c>
    </row>
    <row r="21" spans="1:12" ht="15.75" thickBot="1">
      <c r="A21" s="28">
        <f>G20*I8/100</f>
        <v>0</v>
      </c>
      <c r="B21" s="28"/>
      <c r="C21" s="1" t="s">
        <v>32</v>
      </c>
    </row>
    <row r="22" spans="1:12">
      <c r="A22" s="29" t="s">
        <v>2</v>
      </c>
      <c r="B22" s="30" t="s">
        <v>33</v>
      </c>
      <c r="C22" s="31"/>
      <c r="D22" s="31"/>
      <c r="E22" s="31"/>
      <c r="F22" s="31"/>
      <c r="G22" s="31"/>
      <c r="H22" s="32"/>
      <c r="I22" s="29" t="s">
        <v>34</v>
      </c>
      <c r="J22" s="33" t="s">
        <v>35</v>
      </c>
      <c r="K22" s="30" t="s">
        <v>36</v>
      </c>
      <c r="L22" s="32"/>
    </row>
    <row r="23" spans="1:12" ht="15.75" thickBot="1">
      <c r="A23" s="34" t="s">
        <v>37</v>
      </c>
      <c r="B23" s="35"/>
      <c r="C23" s="36"/>
      <c r="D23" s="36"/>
      <c r="E23" s="36"/>
      <c r="F23" s="36"/>
      <c r="G23" s="36"/>
      <c r="H23" s="37"/>
      <c r="I23" s="34" t="s">
        <v>38</v>
      </c>
      <c r="J23" s="38"/>
      <c r="K23" s="39" t="s">
        <v>39</v>
      </c>
      <c r="L23" s="40"/>
    </row>
    <row r="24" spans="1:12">
      <c r="A24" s="41">
        <v>1</v>
      </c>
      <c r="B24" s="42" t="s">
        <v>40</v>
      </c>
      <c r="C24" s="43"/>
      <c r="D24" s="43"/>
      <c r="E24" s="43"/>
      <c r="F24" s="43"/>
      <c r="G24" s="43"/>
      <c r="H24" s="44"/>
      <c r="I24" s="41" t="s">
        <v>41</v>
      </c>
      <c r="J24" s="41">
        <v>1</v>
      </c>
      <c r="K24" s="45">
        <f>65765/7</f>
        <v>9395</v>
      </c>
      <c r="L24" s="46"/>
    </row>
    <row r="25" spans="1:12">
      <c r="A25" s="41">
        <f>1+A24</f>
        <v>2</v>
      </c>
      <c r="B25" s="47" t="s">
        <v>42</v>
      </c>
      <c r="C25" s="43"/>
      <c r="D25" s="43"/>
      <c r="E25" s="43"/>
      <c r="F25" s="43"/>
      <c r="G25" s="43"/>
      <c r="H25" s="44"/>
      <c r="I25" s="48" t="s">
        <v>41</v>
      </c>
      <c r="J25" s="41">
        <v>1</v>
      </c>
      <c r="K25" s="49">
        <v>135</v>
      </c>
      <c r="L25" s="50"/>
    </row>
    <row r="26" spans="1:12">
      <c r="A26" s="41">
        <f t="shared" ref="A26:A42" si="0">1+A25</f>
        <v>3</v>
      </c>
      <c r="B26" s="47" t="s">
        <v>43</v>
      </c>
      <c r="C26" s="51"/>
      <c r="D26" s="51"/>
      <c r="E26" s="51"/>
      <c r="F26" s="51"/>
      <c r="G26" s="51"/>
      <c r="H26" s="44"/>
      <c r="I26" s="48" t="s">
        <v>41</v>
      </c>
      <c r="J26" s="48">
        <v>1</v>
      </c>
      <c r="K26" s="49">
        <v>50</v>
      </c>
      <c r="L26" s="50"/>
    </row>
    <row r="27" spans="1:12">
      <c r="A27" s="41">
        <f t="shared" si="0"/>
        <v>4</v>
      </c>
      <c r="B27" s="42" t="s">
        <v>44</v>
      </c>
      <c r="C27" s="43"/>
      <c r="D27" s="43"/>
      <c r="E27" s="43"/>
      <c r="F27" s="43"/>
      <c r="G27" s="43"/>
      <c r="H27" s="44"/>
      <c r="I27" s="41" t="s">
        <v>41</v>
      </c>
      <c r="J27" s="48">
        <v>13</v>
      </c>
      <c r="K27" s="52">
        <v>1330.3</v>
      </c>
      <c r="L27" s="53"/>
    </row>
    <row r="28" spans="1:12">
      <c r="A28" s="41">
        <f t="shared" si="0"/>
        <v>5</v>
      </c>
      <c r="B28" s="47" t="s">
        <v>45</v>
      </c>
      <c r="C28" s="51"/>
      <c r="D28" s="51"/>
      <c r="E28" s="51"/>
      <c r="F28" s="51"/>
      <c r="G28" s="51"/>
      <c r="H28" s="44"/>
      <c r="I28" s="48" t="s">
        <v>41</v>
      </c>
      <c r="J28" s="41">
        <v>1</v>
      </c>
      <c r="K28" s="49">
        <v>2450</v>
      </c>
      <c r="L28" s="50"/>
    </row>
    <row r="29" spans="1:12">
      <c r="A29" s="41">
        <f t="shared" si="0"/>
        <v>6</v>
      </c>
      <c r="B29" s="47" t="s">
        <v>46</v>
      </c>
      <c r="C29" s="51"/>
      <c r="D29" s="51"/>
      <c r="E29" s="51"/>
      <c r="F29" s="51"/>
      <c r="G29" s="51"/>
      <c r="H29" s="51"/>
      <c r="I29" s="41" t="s">
        <v>47</v>
      </c>
      <c r="J29" s="54">
        <v>252</v>
      </c>
      <c r="K29" s="49">
        <v>1600</v>
      </c>
      <c r="L29" s="50"/>
    </row>
    <row r="30" spans="1:12">
      <c r="A30" s="41">
        <f t="shared" si="0"/>
        <v>7</v>
      </c>
      <c r="B30" s="47" t="s">
        <v>48</v>
      </c>
      <c r="C30" s="51"/>
      <c r="D30" s="51"/>
      <c r="E30" s="51"/>
      <c r="F30" s="51"/>
      <c r="G30" s="51"/>
      <c r="H30" s="51"/>
      <c r="I30" s="41" t="s">
        <v>47</v>
      </c>
      <c r="J30" s="54">
        <v>252</v>
      </c>
      <c r="K30" s="49">
        <v>1600</v>
      </c>
      <c r="L30" s="50"/>
    </row>
    <row r="31" spans="1:12">
      <c r="A31" s="41">
        <f t="shared" si="0"/>
        <v>8</v>
      </c>
      <c r="B31" s="47" t="s">
        <v>49</v>
      </c>
      <c r="C31" s="51"/>
      <c r="D31" s="51"/>
      <c r="E31" s="51"/>
      <c r="F31" s="51"/>
      <c r="G31" s="51"/>
      <c r="H31" s="44"/>
      <c r="I31" s="48" t="s">
        <v>41</v>
      </c>
      <c r="J31" s="41">
        <v>1</v>
      </c>
      <c r="K31" s="52">
        <v>504</v>
      </c>
      <c r="L31" s="53"/>
    </row>
    <row r="32" spans="1:12">
      <c r="A32" s="41">
        <f t="shared" si="0"/>
        <v>9</v>
      </c>
      <c r="B32" s="47" t="s">
        <v>50</v>
      </c>
      <c r="C32" s="51"/>
      <c r="D32" s="51"/>
      <c r="E32" s="51"/>
      <c r="F32" s="51"/>
      <c r="G32" s="51"/>
      <c r="H32" s="44"/>
      <c r="I32" s="55" t="s">
        <v>41</v>
      </c>
      <c r="J32" s="41">
        <v>30</v>
      </c>
      <c r="K32" s="49">
        <v>500</v>
      </c>
      <c r="L32" s="50"/>
    </row>
    <row r="33" spans="1:12">
      <c r="A33" s="41">
        <f t="shared" si="0"/>
        <v>10</v>
      </c>
      <c r="B33" s="47" t="s">
        <v>51</v>
      </c>
      <c r="C33" s="51"/>
      <c r="D33" s="51"/>
      <c r="E33" s="51"/>
      <c r="F33" s="51"/>
      <c r="G33" s="51"/>
      <c r="H33" s="44"/>
      <c r="I33" s="55" t="s">
        <v>41</v>
      </c>
      <c r="J33" s="41">
        <v>30</v>
      </c>
      <c r="K33" s="49">
        <f>6.02*2*30</f>
        <v>361.2</v>
      </c>
      <c r="L33" s="50"/>
    </row>
    <row r="34" spans="1:12">
      <c r="A34" s="41">
        <f t="shared" si="0"/>
        <v>11</v>
      </c>
      <c r="B34" s="47" t="s">
        <v>52</v>
      </c>
      <c r="C34" s="51"/>
      <c r="D34" s="51"/>
      <c r="E34" s="51"/>
      <c r="F34" s="51"/>
      <c r="G34" s="51"/>
      <c r="H34" s="44"/>
      <c r="I34" s="48" t="s">
        <v>41</v>
      </c>
      <c r="J34" s="41">
        <v>2</v>
      </c>
      <c r="K34" s="49">
        <v>532</v>
      </c>
      <c r="L34" s="50"/>
    </row>
    <row r="35" spans="1:12">
      <c r="A35" s="41">
        <f t="shared" si="0"/>
        <v>12</v>
      </c>
      <c r="B35" s="47" t="s">
        <v>53</v>
      </c>
      <c r="C35" s="51"/>
      <c r="D35" s="51"/>
      <c r="E35" s="51"/>
      <c r="F35" s="51"/>
      <c r="G35" s="51"/>
      <c r="H35" s="44"/>
      <c r="I35" s="48" t="s">
        <v>41</v>
      </c>
      <c r="J35" s="41">
        <v>4</v>
      </c>
      <c r="K35" s="52">
        <f>490*4*0.277</f>
        <v>542.92000000000007</v>
      </c>
      <c r="L35" s="53"/>
    </row>
    <row r="36" spans="1:12">
      <c r="A36" s="41">
        <f t="shared" si="0"/>
        <v>13</v>
      </c>
      <c r="B36" s="47" t="s">
        <v>54</v>
      </c>
      <c r="C36" s="43"/>
      <c r="D36" s="43"/>
      <c r="E36" s="43"/>
      <c r="F36" s="43"/>
      <c r="G36" s="43"/>
      <c r="H36" s="44"/>
      <c r="I36" s="48" t="s">
        <v>41</v>
      </c>
      <c r="J36" s="41">
        <v>4</v>
      </c>
      <c r="K36" s="52">
        <f>180*4*0.277</f>
        <v>199.44000000000003</v>
      </c>
      <c r="L36" s="53"/>
    </row>
    <row r="37" spans="1:12">
      <c r="A37" s="41">
        <f t="shared" si="0"/>
        <v>14</v>
      </c>
      <c r="B37" s="47" t="s">
        <v>55</v>
      </c>
      <c r="C37" s="51"/>
      <c r="D37" s="51"/>
      <c r="E37" s="51"/>
      <c r="F37" s="51"/>
      <c r="G37" s="51"/>
      <c r="H37" s="44"/>
      <c r="I37" s="48" t="s">
        <v>41</v>
      </c>
      <c r="J37" s="41">
        <v>1</v>
      </c>
      <c r="K37" s="49">
        <f>18360*0.277</f>
        <v>5085.72</v>
      </c>
      <c r="L37" s="50"/>
    </row>
    <row r="38" spans="1:12">
      <c r="A38" s="41">
        <f t="shared" si="0"/>
        <v>15</v>
      </c>
      <c r="B38" s="47" t="s">
        <v>56</v>
      </c>
      <c r="C38" s="51"/>
      <c r="D38" s="51"/>
      <c r="E38" s="51"/>
      <c r="F38" s="51"/>
      <c r="G38" s="51"/>
      <c r="H38" s="44"/>
      <c r="I38" s="48" t="s">
        <v>57</v>
      </c>
      <c r="J38" s="41">
        <v>8</v>
      </c>
      <c r="K38" s="49">
        <f>2000*8*0.2736</f>
        <v>4377.6000000000004</v>
      </c>
      <c r="L38" s="50"/>
    </row>
    <row r="39" spans="1:12">
      <c r="A39" s="41">
        <f t="shared" si="0"/>
        <v>16</v>
      </c>
      <c r="B39" s="47" t="s">
        <v>58</v>
      </c>
      <c r="C39" s="43"/>
      <c r="D39" s="43"/>
      <c r="E39" s="43"/>
      <c r="F39" s="43"/>
      <c r="G39" s="43"/>
      <c r="H39" s="44"/>
      <c r="I39" s="56" t="s">
        <v>59</v>
      </c>
      <c r="J39" s="56" t="s">
        <v>59</v>
      </c>
      <c r="K39" s="49">
        <f>(13250+1000)/27</f>
        <v>527.77777777777783</v>
      </c>
      <c r="L39" s="50"/>
    </row>
    <row r="40" spans="1:12">
      <c r="A40" s="41">
        <f t="shared" si="0"/>
        <v>17</v>
      </c>
      <c r="B40" s="47" t="s">
        <v>60</v>
      </c>
      <c r="C40" s="51"/>
      <c r="D40" s="51"/>
      <c r="E40" s="51"/>
      <c r="F40" s="51"/>
      <c r="G40" s="51"/>
      <c r="H40" s="44"/>
      <c r="I40" s="41" t="s">
        <v>41</v>
      </c>
      <c r="J40" s="41">
        <v>1</v>
      </c>
      <c r="K40" s="49">
        <f>24032/8</f>
        <v>3004</v>
      </c>
      <c r="L40" s="50"/>
    </row>
    <row r="41" spans="1:12">
      <c r="A41" s="41">
        <f t="shared" si="0"/>
        <v>18</v>
      </c>
      <c r="B41" s="47" t="s">
        <v>61</v>
      </c>
      <c r="C41" s="43"/>
      <c r="D41" s="43"/>
      <c r="E41" s="43"/>
      <c r="F41" s="43"/>
      <c r="G41" s="43"/>
      <c r="H41" s="44"/>
      <c r="I41" s="41" t="s">
        <v>41</v>
      </c>
      <c r="J41" s="10">
        <v>2</v>
      </c>
      <c r="K41" s="52">
        <f>(9000+5031)/3*2*0.04</f>
        <v>374.16</v>
      </c>
      <c r="L41" s="53"/>
    </row>
    <row r="42" spans="1:12">
      <c r="A42" s="41">
        <f t="shared" si="0"/>
        <v>19</v>
      </c>
      <c r="B42" s="47" t="s">
        <v>62</v>
      </c>
      <c r="C42" s="51"/>
      <c r="D42" s="51"/>
      <c r="E42" s="51"/>
      <c r="F42" s="51"/>
      <c r="G42" s="51"/>
      <c r="H42" s="44"/>
      <c r="I42" s="57" t="s">
        <v>41</v>
      </c>
      <c r="J42" s="41">
        <v>2</v>
      </c>
      <c r="K42" s="52">
        <f>28684*0.03</f>
        <v>860.52</v>
      </c>
      <c r="L42" s="53"/>
    </row>
    <row r="43" spans="1:12">
      <c r="A43" s="41"/>
      <c r="B43" s="47" t="s">
        <v>63</v>
      </c>
      <c r="C43" s="51"/>
      <c r="D43" s="51"/>
      <c r="E43" s="51"/>
      <c r="F43" s="51"/>
      <c r="G43" s="51"/>
      <c r="H43" s="44"/>
      <c r="I43" s="58"/>
      <c r="J43" s="41"/>
      <c r="K43" s="49">
        <f>SUM(K24:L42)</f>
        <v>33429.637777777774</v>
      </c>
      <c r="L43" s="50"/>
    </row>
    <row r="44" spans="1:12" ht="15.75" thickBot="1">
      <c r="A44" s="41"/>
      <c r="B44" s="47" t="s">
        <v>64</v>
      </c>
      <c r="C44" s="51"/>
      <c r="D44" s="51"/>
      <c r="E44" s="51"/>
      <c r="F44" s="51"/>
      <c r="G44" s="51"/>
      <c r="H44" s="44"/>
      <c r="I44" s="58"/>
      <c r="J44" s="59"/>
      <c r="K44" s="60">
        <f>K43*0.14</f>
        <v>4680.1492888888888</v>
      </c>
      <c r="L44" s="61"/>
    </row>
    <row r="45" spans="1:12" ht="16.5" thickBot="1">
      <c r="A45" s="62"/>
      <c r="B45" s="63" t="s">
        <v>65</v>
      </c>
      <c r="C45" s="64"/>
      <c r="D45" s="64"/>
      <c r="E45" s="64"/>
      <c r="F45" s="64"/>
      <c r="G45" s="64"/>
      <c r="H45" s="65"/>
      <c r="I45" s="62"/>
      <c r="J45" s="66"/>
      <c r="K45" s="67">
        <f>SUM(K43:L44)</f>
        <v>38109.787066666664</v>
      </c>
      <c r="L45" s="68"/>
    </row>
    <row r="46" spans="1:12">
      <c r="A46" s="1" t="s">
        <v>66</v>
      </c>
    </row>
    <row r="47" spans="1:12">
      <c r="A47" s="1" t="s">
        <v>67</v>
      </c>
      <c r="D47" s="10">
        <v>2012</v>
      </c>
      <c r="E47" s="1" t="s">
        <v>68</v>
      </c>
      <c r="G47" s="27">
        <f>K45-G20</f>
        <v>38109.787066666664</v>
      </c>
      <c r="H47" s="1" t="s">
        <v>69</v>
      </c>
    </row>
    <row r="48" spans="1:12" ht="15.75" thickBot="1">
      <c r="A48" s="1" t="s">
        <v>70</v>
      </c>
      <c r="B48" s="10">
        <v>2013</v>
      </c>
      <c r="C48" s="1" t="s">
        <v>71</v>
      </c>
    </row>
    <row r="49" spans="1:12">
      <c r="A49" s="69" t="s">
        <v>2</v>
      </c>
      <c r="B49" s="70" t="s">
        <v>72</v>
      </c>
      <c r="C49" s="71"/>
      <c r="D49" s="71"/>
      <c r="E49" s="71"/>
      <c r="F49" s="70" t="s">
        <v>73</v>
      </c>
      <c r="G49" s="71"/>
      <c r="H49" s="72"/>
      <c r="I49" s="70" t="s">
        <v>74</v>
      </c>
      <c r="J49" s="71"/>
      <c r="K49" s="71"/>
      <c r="L49" s="72"/>
    </row>
    <row r="50" spans="1:12" ht="15.75" thickBot="1">
      <c r="A50" s="73"/>
      <c r="B50" s="74"/>
      <c r="C50" s="75"/>
      <c r="D50" s="75"/>
      <c r="E50" s="75"/>
      <c r="F50" s="74"/>
      <c r="G50" s="75"/>
      <c r="H50" s="76"/>
      <c r="I50" s="74" t="s">
        <v>75</v>
      </c>
      <c r="J50" s="75"/>
      <c r="K50" s="75"/>
      <c r="L50" s="76"/>
    </row>
    <row r="51" spans="1:12">
      <c r="A51" s="77" t="s">
        <v>76</v>
      </c>
      <c r="B51" s="78" t="s">
        <v>77</v>
      </c>
      <c r="C51" s="78"/>
      <c r="D51" s="78"/>
      <c r="E51" s="79"/>
      <c r="F51" s="80" t="s">
        <v>78</v>
      </c>
      <c r="G51" s="81"/>
      <c r="H51" s="82"/>
      <c r="I51" s="80" t="s">
        <v>79</v>
      </c>
      <c r="J51" s="81"/>
      <c r="K51" s="81"/>
      <c r="L51" s="82"/>
    </row>
    <row r="52" spans="1:12">
      <c r="A52" s="41" t="s">
        <v>80</v>
      </c>
      <c r="B52" s="51" t="s">
        <v>81</v>
      </c>
      <c r="C52" s="51"/>
      <c r="D52" s="51"/>
      <c r="E52" s="44"/>
      <c r="F52" s="83" t="s">
        <v>82</v>
      </c>
      <c r="G52" s="84"/>
      <c r="H52" s="85"/>
      <c r="I52" s="83" t="s">
        <v>83</v>
      </c>
      <c r="J52" s="84"/>
      <c r="K52" s="84"/>
      <c r="L52" s="85"/>
    </row>
    <row r="53" spans="1:12">
      <c r="A53" s="41" t="s">
        <v>84</v>
      </c>
      <c r="B53" s="51" t="s">
        <v>85</v>
      </c>
      <c r="C53" s="51"/>
      <c r="D53" s="51"/>
      <c r="E53" s="44"/>
      <c r="F53" s="83" t="s">
        <v>86</v>
      </c>
      <c r="G53" s="84"/>
      <c r="H53" s="85"/>
      <c r="I53" s="83" t="s">
        <v>87</v>
      </c>
      <c r="J53" s="84"/>
      <c r="K53" s="84"/>
      <c r="L53" s="85"/>
    </row>
    <row r="54" spans="1:12">
      <c r="A54" s="41" t="s">
        <v>88</v>
      </c>
      <c r="B54" s="51" t="s">
        <v>89</v>
      </c>
      <c r="C54" s="51"/>
      <c r="D54" s="51"/>
      <c r="E54" s="44"/>
      <c r="F54" s="83" t="s">
        <v>90</v>
      </c>
      <c r="G54" s="84"/>
      <c r="H54" s="85"/>
      <c r="I54" s="83" t="s">
        <v>91</v>
      </c>
      <c r="J54" s="84"/>
      <c r="K54" s="84"/>
      <c r="L54" s="85"/>
    </row>
    <row r="55" spans="1:12">
      <c r="A55" s="41" t="s">
        <v>92</v>
      </c>
      <c r="B55" s="51" t="s">
        <v>93</v>
      </c>
      <c r="C55" s="51"/>
      <c r="D55" s="51"/>
      <c r="E55" s="44"/>
      <c r="F55" s="83" t="s">
        <v>94</v>
      </c>
      <c r="G55" s="84"/>
      <c r="H55" s="85"/>
      <c r="I55" s="83" t="s">
        <v>95</v>
      </c>
      <c r="J55" s="84"/>
      <c r="K55" s="84"/>
      <c r="L55" s="85"/>
    </row>
    <row r="56" spans="1:12" ht="15.75" thickBot="1">
      <c r="A56" s="86" t="s">
        <v>96</v>
      </c>
      <c r="B56" s="87" t="s">
        <v>97</v>
      </c>
      <c r="C56" s="87"/>
      <c r="D56" s="87"/>
      <c r="E56" s="88"/>
      <c r="F56" s="35" t="s">
        <v>98</v>
      </c>
      <c r="G56" s="36"/>
      <c r="H56" s="37"/>
      <c r="I56" s="35" t="s">
        <v>99</v>
      </c>
      <c r="J56" s="36"/>
      <c r="K56" s="36"/>
      <c r="L56" s="37"/>
    </row>
    <row r="58" spans="1:12">
      <c r="A58" s="89" t="s">
        <v>100</v>
      </c>
      <c r="B58" s="10">
        <v>2014</v>
      </c>
      <c r="C58" s="1" t="s">
        <v>101</v>
      </c>
    </row>
    <row r="59" spans="1:12">
      <c r="A59" s="90" t="s">
        <v>102</v>
      </c>
    </row>
    <row r="60" spans="1:12">
      <c r="A60" s="90" t="s">
        <v>103</v>
      </c>
      <c r="F60" s="91">
        <f>H79</f>
        <v>7.2103497564943018</v>
      </c>
      <c r="G60" s="1" t="s">
        <v>104</v>
      </c>
    </row>
    <row r="61" spans="1:12">
      <c r="A61" s="90" t="s">
        <v>105</v>
      </c>
    </row>
    <row r="62" spans="1:12">
      <c r="A62" s="90" t="s">
        <v>106</v>
      </c>
    </row>
    <row r="63" spans="1:12">
      <c r="A63" s="90" t="s">
        <v>107</v>
      </c>
    </row>
    <row r="64" spans="1:12">
      <c r="A64" s="90" t="s">
        <v>108</v>
      </c>
    </row>
    <row r="65" spans="1:12">
      <c r="A65" s="90" t="s">
        <v>109</v>
      </c>
    </row>
    <row r="66" spans="1:12">
      <c r="A66" s="92"/>
      <c r="B66" s="92"/>
      <c r="C66" s="92"/>
      <c r="D66" s="92"/>
      <c r="E66" s="92"/>
      <c r="F66" s="92"/>
      <c r="G66" s="92"/>
      <c r="H66" s="92"/>
      <c r="I66" s="92"/>
      <c r="J66" s="92"/>
      <c r="K66" s="92"/>
      <c r="L66" s="92"/>
    </row>
    <row r="67" spans="1:12">
      <c r="A67" s="90" t="s">
        <v>110</v>
      </c>
      <c r="B67" s="10">
        <v>2014</v>
      </c>
      <c r="C67" s="1" t="s">
        <v>111</v>
      </c>
    </row>
    <row r="68" spans="1:12">
      <c r="A68" s="90" t="s">
        <v>112</v>
      </c>
    </row>
    <row r="69" spans="1:12">
      <c r="A69" s="92" t="s">
        <v>113</v>
      </c>
      <c r="B69" s="92"/>
      <c r="C69" s="92"/>
      <c r="D69" s="92"/>
      <c r="E69" s="92"/>
      <c r="J69" s="18">
        <v>10000</v>
      </c>
      <c r="K69" s="1" t="s">
        <v>17</v>
      </c>
    </row>
    <row r="70" spans="1:12">
      <c r="A70" s="90" t="s">
        <v>114</v>
      </c>
      <c r="J70" s="18">
        <v>1500</v>
      </c>
      <c r="K70" s="1" t="s">
        <v>17</v>
      </c>
    </row>
    <row r="71" spans="1:12">
      <c r="A71" s="90" t="s">
        <v>115</v>
      </c>
      <c r="J71" s="18">
        <v>15000</v>
      </c>
      <c r="K71" s="1" t="s">
        <v>17</v>
      </c>
    </row>
    <row r="72" spans="1:12">
      <c r="A72" s="90" t="s">
        <v>116</v>
      </c>
      <c r="J72" s="18">
        <v>8000</v>
      </c>
      <c r="K72" s="1" t="s">
        <v>17</v>
      </c>
    </row>
    <row r="73" spans="1:12">
      <c r="A73" s="90" t="s">
        <v>117</v>
      </c>
      <c r="J73" s="18">
        <v>8000</v>
      </c>
      <c r="K73" s="1" t="s">
        <v>17</v>
      </c>
    </row>
    <row r="74" spans="1:12">
      <c r="A74" s="90" t="s">
        <v>118</v>
      </c>
      <c r="J74" s="18">
        <v>10000</v>
      </c>
      <c r="K74" s="1" t="s">
        <v>17</v>
      </c>
    </row>
    <row r="75" spans="1:12">
      <c r="A75" s="90" t="s">
        <v>119</v>
      </c>
      <c r="J75" s="18">
        <v>7000</v>
      </c>
      <c r="K75" s="1" t="s">
        <v>17</v>
      </c>
    </row>
    <row r="76" spans="1:12">
      <c r="A76" s="90" t="s">
        <v>120</v>
      </c>
      <c r="J76" s="18">
        <v>500</v>
      </c>
      <c r="K76" s="1" t="s">
        <v>17</v>
      </c>
    </row>
    <row r="77" spans="1:12">
      <c r="A77" s="93" t="s">
        <v>121</v>
      </c>
      <c r="J77" s="23">
        <f>SUM(J69:J76)</f>
        <v>60000</v>
      </c>
      <c r="K77" s="94" t="s">
        <v>122</v>
      </c>
    </row>
    <row r="78" spans="1:12">
      <c r="A78" s="90" t="s">
        <v>123</v>
      </c>
      <c r="H78" s="10">
        <v>2013</v>
      </c>
      <c r="I78" s="1" t="s">
        <v>124</v>
      </c>
      <c r="K78" s="23">
        <f>G47</f>
        <v>38109.787066666664</v>
      </c>
    </row>
    <row r="79" spans="1:12">
      <c r="A79" s="90" t="s">
        <v>125</v>
      </c>
      <c r="C79" s="27">
        <f>J77+K78</f>
        <v>98109.787066666671</v>
      </c>
      <c r="D79" s="10" t="s">
        <v>126</v>
      </c>
      <c r="E79" s="95">
        <v>2014</v>
      </c>
      <c r="F79" s="1" t="s">
        <v>127</v>
      </c>
      <c r="H79" s="91">
        <f>C79/(E7*12)</f>
        <v>7.2103497564943018</v>
      </c>
      <c r="I79" s="1" t="s">
        <v>128</v>
      </c>
    </row>
    <row r="81" spans="1:12">
      <c r="B81" s="1" t="s">
        <v>129</v>
      </c>
    </row>
    <row r="82" spans="1:12">
      <c r="B82" s="1" t="s">
        <v>73</v>
      </c>
      <c r="I82" s="1" t="s">
        <v>130</v>
      </c>
    </row>
    <row r="83" spans="1:12">
      <c r="K83" s="2"/>
    </row>
    <row r="84" spans="1:12">
      <c r="A84" s="96"/>
      <c r="B84" s="96"/>
      <c r="C84" s="96"/>
      <c r="D84" s="96"/>
      <c r="E84" s="96"/>
      <c r="F84" s="96"/>
      <c r="G84" s="96"/>
      <c r="H84" s="96"/>
      <c r="I84" s="96"/>
      <c r="J84" s="96"/>
      <c r="K84" s="96"/>
    </row>
    <row r="92" spans="1:12">
      <c r="L92" s="2"/>
    </row>
    <row r="95" spans="1:12">
      <c r="K95" s="97"/>
    </row>
    <row r="98" spans="11:11">
      <c r="K98" s="97"/>
    </row>
    <row r="99" spans="11:11">
      <c r="K99" s="97"/>
    </row>
    <row r="101" spans="11:11">
      <c r="K101" s="97"/>
    </row>
  </sheetData>
  <mergeCells count="79">
    <mergeCell ref="B56:E56"/>
    <mergeCell ref="F56:H56"/>
    <mergeCell ref="I56:L56"/>
    <mergeCell ref="A66:L66"/>
    <mergeCell ref="A69:E69"/>
    <mergeCell ref="A84:K84"/>
    <mergeCell ref="B54:E54"/>
    <mergeCell ref="F54:H54"/>
    <mergeCell ref="I54:L54"/>
    <mergeCell ref="B55:E55"/>
    <mergeCell ref="F55:H55"/>
    <mergeCell ref="I55:L55"/>
    <mergeCell ref="B52:E52"/>
    <mergeCell ref="F52:H52"/>
    <mergeCell ref="I52:L52"/>
    <mergeCell ref="B53:E53"/>
    <mergeCell ref="F53:H53"/>
    <mergeCell ref="I53:L53"/>
    <mergeCell ref="B50:E50"/>
    <mergeCell ref="F50:H50"/>
    <mergeCell ref="I50:L50"/>
    <mergeCell ref="B51:E51"/>
    <mergeCell ref="F51:H51"/>
    <mergeCell ref="I51:L51"/>
    <mergeCell ref="B44:H44"/>
    <mergeCell ref="K44:L44"/>
    <mergeCell ref="K45:L45"/>
    <mergeCell ref="B49:E49"/>
    <mergeCell ref="F49:H49"/>
    <mergeCell ref="I49:L49"/>
    <mergeCell ref="B41:H41"/>
    <mergeCell ref="K41:L41"/>
    <mergeCell ref="B42:H42"/>
    <mergeCell ref="K42:L42"/>
    <mergeCell ref="B43:H43"/>
    <mergeCell ref="K43:L43"/>
    <mergeCell ref="B38:H38"/>
    <mergeCell ref="K38:L38"/>
    <mergeCell ref="B39:H39"/>
    <mergeCell ref="K39:L39"/>
    <mergeCell ref="B40:H40"/>
    <mergeCell ref="K40:L40"/>
    <mergeCell ref="B35:H35"/>
    <mergeCell ref="K35:L35"/>
    <mergeCell ref="B36:H36"/>
    <mergeCell ref="K36:L36"/>
    <mergeCell ref="B37:H37"/>
    <mergeCell ref="K37:L37"/>
    <mergeCell ref="B32:H32"/>
    <mergeCell ref="K32:L32"/>
    <mergeCell ref="B33:H33"/>
    <mergeCell ref="K33:L33"/>
    <mergeCell ref="B34:H34"/>
    <mergeCell ref="K34:L34"/>
    <mergeCell ref="B29:H29"/>
    <mergeCell ref="K29:L29"/>
    <mergeCell ref="B30:H30"/>
    <mergeCell ref="K30:L30"/>
    <mergeCell ref="B31:H31"/>
    <mergeCell ref="K31:L31"/>
    <mergeCell ref="B26:H26"/>
    <mergeCell ref="K26:L26"/>
    <mergeCell ref="B27:H27"/>
    <mergeCell ref="K27:L27"/>
    <mergeCell ref="B28:H28"/>
    <mergeCell ref="K28:L28"/>
    <mergeCell ref="B23:H23"/>
    <mergeCell ref="K23:L23"/>
    <mergeCell ref="B24:H24"/>
    <mergeCell ref="K24:L24"/>
    <mergeCell ref="B25:H25"/>
    <mergeCell ref="K25:L25"/>
    <mergeCell ref="A2:L2"/>
    <mergeCell ref="A3:L3"/>
    <mergeCell ref="D5:J5"/>
    <mergeCell ref="A8:B8"/>
    <mergeCell ref="A21:B21"/>
    <mergeCell ref="B22:H22"/>
    <mergeCell ref="K22:L22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2014-04-11T02:42:25Z</dcterms:modified>
</cp:coreProperties>
</file>