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6" i="1"/>
  <c r="H75"/>
  <c r="J74"/>
  <c r="B63"/>
  <c r="D44"/>
  <c r="K38"/>
  <c r="K37"/>
  <c r="K36"/>
  <c r="K35"/>
  <c r="K34"/>
  <c r="K32"/>
  <c r="K31"/>
  <c r="K30"/>
  <c r="K39" s="1"/>
  <c r="J30"/>
  <c r="K24"/>
  <c r="G20"/>
  <c r="A21" s="1"/>
  <c r="G18"/>
  <c r="G17"/>
  <c r="G16"/>
  <c r="G15"/>
  <c r="J14" s="1"/>
  <c r="I7"/>
  <c r="G7"/>
  <c r="B6"/>
  <c r="K40" l="1"/>
  <c r="K41" s="1"/>
  <c r="K42" s="1"/>
  <c r="G44" s="1"/>
  <c r="K75" s="1"/>
  <c r="C76" s="1"/>
  <c r="H76" s="1"/>
  <c r="F57" s="1"/>
</calcChain>
</file>

<file path=xl/sharedStrings.xml><?xml version="1.0" encoding="utf-8"?>
<sst xmlns="http://schemas.openxmlformats.org/spreadsheetml/2006/main" count="168" uniqueCount="132">
  <si>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</si>
  <si>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</si>
  <si>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</si>
  <si>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</si>
  <si>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</si>
  <si>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</si>
  <si>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</si>
  <si>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    105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</si>
  <si>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</si>
  <si>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</si>
  <si>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</si>
  <si>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</si>
  <si>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</si>
  <si>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</si>
  <si>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</si>
  <si>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rFont val="Calibri"/>
        <family val="2"/>
        <charset val="204"/>
        <scheme val="minor"/>
      </rPr>
      <t xml:space="preserve"> 1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</si>
  <si>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</si>
  <si>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16 -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</si>
  <si>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22 -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</si>
  <si>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</si>
  <si>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20-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</si>
  <si>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25 -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</si>
  <si>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4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</si>
  <si>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21-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</si>
  <si>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28 -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</si>
  <si>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</si>
  <si>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</si>
  <si>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</si>
  <si>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</si>
  <si>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</si>
  <si>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</si>
  <si>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</si>
  <si>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</si>
  <si>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</si>
  <si>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</si>
  <si>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</si>
  <si>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</si>
  <si>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</si>
  <si>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</si>
  <si>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</si>
  <si>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</si>
  <si>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</si>
  <si>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</si>
  <si>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Чистка кровли от снега.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</si>
  <si>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</si>
  <si>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Монтаж реле временив щите наружного освищения (корт)(3%).</t>
  </si>
  <si>
    <t>шт.</t>
  </si>
  <si>
    <t>Монтаж дополнительного наружного освещения дороги(3%).</t>
  </si>
  <si>
    <t>Генеральная уборка подъезда апрель.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</si>
  <si>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</si>
  <si>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сентябрь.</t>
  </si>
  <si>
    <t>Покраска дорожных бордюров и разметка стоянок для а/м вдоль домов.</t>
  </si>
  <si>
    <t>Монтаж и покраска ограждения детской площадки (14%).</t>
  </si>
  <si>
    <t>м.</t>
  </si>
  <si>
    <t>Благоустройство территории (высадка деревьев, кустарников, цветов).</t>
  </si>
  <si>
    <t>−</t>
  </si>
  <si>
    <t>Монтаж розеток в подвале</t>
  </si>
  <si>
    <t>Плата за охранную сигнализацию ИТП (25,39%).</t>
  </si>
  <si>
    <t>мес.</t>
  </si>
  <si>
    <t>Замена манометров в ИТП (25,39%).</t>
  </si>
  <si>
    <t>Замена термометров в ИТП (25,39%).</t>
  </si>
  <si>
    <t>Изготовление крестовин для установки новогодних елок (3%).</t>
  </si>
  <si>
    <t>Новогодняя елка (3%)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</si>
  <si>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</si>
  <si>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</si>
  <si>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</si>
  <si>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</si>
  <si>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</si>
  <si>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</si>
  <si>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</si>
  <si>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</si>
  <si>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</si>
  <si>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</si>
  <si>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</si>
  <si>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</si>
  <si>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</si>
  <si>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</si>
  <si>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</si>
  <si>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</si>
  <si>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</si>
  <si>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</si>
  <si>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</si>
  <si>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</si>
  <si>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</si>
  <si>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</si>
  <si>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</si>
  <si>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</si>
  <si>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</si>
  <si>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</si>
  <si>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</si>
  <si>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</si>
  <si>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</si>
  <si>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</si>
  <si>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</si>
  <si>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</si>
  <si>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</si>
  <si>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</si>
  <si>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</si>
  <si>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</si>
  <si>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</si>
  <si>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</si>
  <si>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</si>
  <si>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</si>
  <si>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- 11,20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</si>
  <si>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</si>
  <si>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</si>
  <si>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</si>
  <si>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</si>
  <si>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</si>
  <si>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</si>
  <si>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</si>
  <si>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</si>
  <si>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</si>
  <si>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 непредвиденные затраты (компенсаторы, арматура, эл.арматура, замки и т.д.)</t>
  </si>
  <si>
    <t xml:space="preserve"> -  поверка (замена) манометров и термометров</t>
  </si>
  <si>
    <t xml:space="preserve"> -  чистка кровли от снега</t>
  </si>
  <si>
    <t xml:space="preserve"> -  установка новогодней елки  </t>
  </si>
  <si>
    <t xml:space="preserve"> -  мероприятия по энергоресурсосбережению</t>
  </si>
  <si>
    <t xml:space="preserve"> -  передача бесхозных инженерных сетей</t>
  </si>
  <si>
    <t xml:space="preserve"> -  благоустройство придомовой территории</t>
  </si>
  <si>
    <t xml:space="preserve"> - тех. обслуживание видеонаблюдения </t>
  </si>
  <si>
    <t xml:space="preserve"> - плата за охранную сигнализацию ИТП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</si>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</sst>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4" fontId="5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5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4" fontId="5" fillId="0" borderId="0" xfId="0" applyNumberFormat="1" applyFont="1" applyFill="1" applyBorder="1" applyAlignment="1">
      <alignment horizontal="right" wrapText="1"/>
    </xf>
    <xf numFmtId="4" fontId="1" fillId="0" borderId="0" xfId="0" applyNumberFormat="1" applyFont="1" applyFill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7" fillId="0" borderId="0" xfId="0" applyNumberFormat="1" applyFont="1" applyFill="1"/>
    <xf numFmtId="0" fontId="1" fillId="0" borderId="0" xfId="0" applyFont="1" applyFill="1" applyAlignment="1"/>
    <xf numFmtId="4" fontId="8" fillId="0" borderId="0" xfId="0" applyNumberFormat="1" applyFont="1" applyFill="1"/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0" fontId="7" fillId="0" borderId="8" xfId="0" applyFont="1" applyFill="1" applyBorder="1" applyAlignment="1"/>
    <xf numFmtId="4" fontId="7" fillId="0" borderId="8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4" fontId="1" fillId="0" borderId="6" xfId="0" applyNumberFormat="1" applyFont="1" applyFill="1" applyBorder="1" applyAlignment="1"/>
    <xf numFmtId="4" fontId="1" fillId="0" borderId="7" xfId="0" applyNumberFormat="1" applyFont="1" applyFill="1" applyBorder="1" applyAlignment="1"/>
    <xf numFmtId="164" fontId="1" fillId="0" borderId="12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0" fontId="1" fillId="0" borderId="5" xfId="0" applyFont="1" applyFill="1" applyBorder="1"/>
    <xf numFmtId="4" fontId="7" fillId="0" borderId="13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1" fillId="0" borderId="10" xfId="0" applyFont="1" applyFill="1" applyBorder="1"/>
    <xf numFmtId="0" fontId="7" fillId="0" borderId="9" xfId="0" applyFont="1" applyFill="1" applyBorder="1" applyAlignment="1"/>
    <xf numFmtId="0" fontId="7" fillId="0" borderId="11" xfId="0" applyFont="1" applyFill="1" applyBorder="1" applyAlignment="1"/>
    <xf numFmtId="4" fontId="5" fillId="0" borderId="13" xfId="0" applyNumberFormat="1" applyFont="1" applyFill="1" applyBorder="1" applyAlignment="1"/>
    <xf numFmtId="4" fontId="5" fillId="0" borderId="14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05/&#1054;&#1090;&#1095;&#1077;&#1090;%20&#1041;&#1077;&#1088;&#1077;&#1079;&#1086;&#1074;&#1099;&#1081;%201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54">
          <cell r="G54">
            <v>65697.555988639971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9"/>
  <sheetViews>
    <sheetView tabSelected="1" workbookViewId="0">
      <selection activeCell="L80" sqref="L80"/>
    </sheetView>
  </sheetViews>
  <sheetFormatPr defaultRowHeight="15"/>
  <cols>
    <col min="1" max="1" width="5.7109375" style="1" customWidth="1"/>
    <col min="2" max="3" width="9.85546875" style="1" customWidth="1"/>
    <col min="4" max="4" width="5.85546875" style="1" customWidth="1"/>
    <col min="5" max="5" width="8.85546875" style="1" customWidth="1"/>
    <col min="6" max="6" width="9.5703125" style="1" customWidth="1"/>
    <col min="7" max="7" width="13" style="1" customWidth="1"/>
    <col min="8" max="8" width="10.85546875" style="1" customWidth="1"/>
    <col min="9" max="9" width="10.28515625" style="1" customWidth="1"/>
    <col min="10" max="10" width="13.28515625" style="1" customWidth="1"/>
    <col min="11" max="11" width="9.7109375" style="1" customWidth="1"/>
    <col min="12" max="12" width="2.28515625" style="1" customWidth="1"/>
  </cols>
  <sheetData>
    <row r="1" spans="1:12">
      <c r="L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105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10">
        <v>1138.5999999999999</v>
      </c>
      <c r="F6" s="1" t="s">
        <v>8</v>
      </c>
    </row>
    <row r="7" spans="1:12" ht="15.75">
      <c r="A7" s="11">
        <v>646512.54</v>
      </c>
      <c r="B7" s="11"/>
      <c r="C7" s="12" t="s">
        <v>9</v>
      </c>
      <c r="G7" s="13">
        <f>A7-J8</f>
        <v>465124.74000000005</v>
      </c>
      <c r="H7" s="9" t="s">
        <v>10</v>
      </c>
      <c r="I7" s="14">
        <f>(G7/A7)*100</f>
        <v>71.943653250716537</v>
      </c>
      <c r="J7" s="1" t="s">
        <v>11</v>
      </c>
    </row>
    <row r="8" spans="1:12" ht="15.75">
      <c r="A8" s="1" t="s">
        <v>12</v>
      </c>
      <c r="J8" s="15">
        <v>181387.8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6">
        <v>9681.91</v>
      </c>
      <c r="C10" s="1" t="s">
        <v>16</v>
      </c>
      <c r="E10" s="17" t="s">
        <v>17</v>
      </c>
      <c r="F10" s="16">
        <v>10836.39</v>
      </c>
      <c r="G10" s="1" t="s">
        <v>16</v>
      </c>
      <c r="I10" s="17" t="s">
        <v>18</v>
      </c>
      <c r="J10" s="16">
        <v>8417.17</v>
      </c>
      <c r="K10" s="1" t="s">
        <v>16</v>
      </c>
    </row>
    <row r="11" spans="1:12">
      <c r="A11" s="1" t="s">
        <v>19</v>
      </c>
      <c r="B11" s="16">
        <v>9016.7199999999993</v>
      </c>
      <c r="C11" s="1" t="s">
        <v>16</v>
      </c>
      <c r="E11" s="18" t="s">
        <v>20</v>
      </c>
      <c r="F11" s="16">
        <v>9553.3700000000008</v>
      </c>
      <c r="G11" s="1" t="s">
        <v>16</v>
      </c>
      <c r="I11" s="17" t="s">
        <v>21</v>
      </c>
      <c r="J11" s="16">
        <v>10570.52</v>
      </c>
      <c r="K11" s="1" t="s">
        <v>16</v>
      </c>
    </row>
    <row r="12" spans="1:12">
      <c r="A12" s="1" t="s">
        <v>22</v>
      </c>
      <c r="B12" s="16">
        <v>10031.040000000001</v>
      </c>
      <c r="C12" s="1" t="s">
        <v>16</v>
      </c>
      <c r="E12" s="18" t="s">
        <v>23</v>
      </c>
      <c r="F12" s="16">
        <v>8025.87</v>
      </c>
      <c r="G12" s="1" t="s">
        <v>16</v>
      </c>
      <c r="I12" s="18" t="s">
        <v>24</v>
      </c>
      <c r="J12" s="16">
        <v>8676.02</v>
      </c>
      <c r="K12" s="1" t="s">
        <v>16</v>
      </c>
    </row>
    <row r="13" spans="1:12">
      <c r="B13" s="16"/>
      <c r="E13" s="18"/>
      <c r="F13" s="16"/>
      <c r="I13" s="18"/>
      <c r="J13" s="16"/>
    </row>
    <row r="14" spans="1:12" ht="15.75">
      <c r="A14" s="1" t="s">
        <v>25</v>
      </c>
      <c r="J14" s="16">
        <f>G15+G16+G17+G18</f>
        <v>181387.8</v>
      </c>
      <c r="K14" s="19" t="s">
        <v>26</v>
      </c>
    </row>
    <row r="15" spans="1:12">
      <c r="A15" s="20" t="s">
        <v>27</v>
      </c>
      <c r="B15" s="1" t="s">
        <v>28</v>
      </c>
      <c r="G15" s="21">
        <f>(J8*43.5/100)</f>
        <v>78903.692999999999</v>
      </c>
      <c r="H15" s="1" t="s">
        <v>16</v>
      </c>
    </row>
    <row r="16" spans="1:12">
      <c r="A16" s="20" t="s">
        <v>27</v>
      </c>
      <c r="B16" s="1" t="s">
        <v>29</v>
      </c>
      <c r="G16" s="21">
        <f>(J8*36.6/100)</f>
        <v>66387.934799999988</v>
      </c>
      <c r="H16" s="1" t="s">
        <v>16</v>
      </c>
    </row>
    <row r="17" spans="1:12">
      <c r="A17" s="20" t="s">
        <v>27</v>
      </c>
      <c r="B17" s="1" t="s">
        <v>30</v>
      </c>
      <c r="G17" s="21">
        <f>(J8*12.5/100)</f>
        <v>22673.474999999999</v>
      </c>
      <c r="H17" s="1" t="s">
        <v>16</v>
      </c>
      <c r="K17" s="12"/>
      <c r="L17" s="22"/>
    </row>
    <row r="18" spans="1:12">
      <c r="A18" s="20" t="s">
        <v>27</v>
      </c>
      <c r="B18" s="1" t="s">
        <v>31</v>
      </c>
      <c r="G18" s="21">
        <f>(J8*7.4/100)</f>
        <v>13422.697200000001</v>
      </c>
      <c r="H18" s="1" t="s">
        <v>16</v>
      </c>
    </row>
    <row r="19" spans="1:12">
      <c r="G19" s="23"/>
    </row>
    <row r="20" spans="1:12">
      <c r="A20" s="24" t="s">
        <v>32</v>
      </c>
      <c r="G20" s="25">
        <f>(E6-Q11)*5.45*12/1.03</f>
        <v>72295.572815533975</v>
      </c>
      <c r="H20" s="1" t="s">
        <v>33</v>
      </c>
    </row>
    <row r="21" spans="1:12" ht="15.75" thickBot="1">
      <c r="A21" s="26">
        <f>G20*I7/100</f>
        <v>52012.076222027048</v>
      </c>
      <c r="B21" s="26"/>
      <c r="C21" s="1" t="s">
        <v>34</v>
      </c>
    </row>
    <row r="22" spans="1:12">
      <c r="A22" s="27" t="s">
        <v>2</v>
      </c>
      <c r="B22" s="28" t="s">
        <v>35</v>
      </c>
      <c r="C22" s="29"/>
      <c r="D22" s="29"/>
      <c r="E22" s="29"/>
      <c r="F22" s="29"/>
      <c r="G22" s="29"/>
      <c r="H22" s="30"/>
      <c r="I22" s="27" t="s">
        <v>36</v>
      </c>
      <c r="J22" s="31" t="s">
        <v>37</v>
      </c>
      <c r="K22" s="28" t="s">
        <v>38</v>
      </c>
      <c r="L22" s="30"/>
    </row>
    <row r="23" spans="1:12" ht="15.75" thickBot="1">
      <c r="A23" s="32" t="s">
        <v>39</v>
      </c>
      <c r="B23" s="33"/>
      <c r="C23" s="34"/>
      <c r="D23" s="34"/>
      <c r="E23" s="34"/>
      <c r="F23" s="34"/>
      <c r="G23" s="34"/>
      <c r="H23" s="35"/>
      <c r="I23" s="32" t="s">
        <v>40</v>
      </c>
      <c r="J23" s="36"/>
      <c r="K23" s="37" t="s">
        <v>41</v>
      </c>
      <c r="L23" s="38"/>
    </row>
    <row r="24" spans="1:12" ht="15.75" thickBot="1">
      <c r="A24" s="39"/>
      <c r="B24" s="40" t="s">
        <v>42</v>
      </c>
      <c r="C24" s="41"/>
      <c r="D24" s="41"/>
      <c r="E24" s="41"/>
      <c r="F24" s="41"/>
      <c r="G24" s="41"/>
      <c r="H24" s="41"/>
      <c r="I24" s="42"/>
      <c r="J24" s="43"/>
      <c r="K24" s="44">
        <f>'[1]2012'!G54</f>
        <v>65697.555988639971</v>
      </c>
      <c r="L24" s="45"/>
    </row>
    <row r="25" spans="1:12" ht="17.25">
      <c r="A25" s="46">
        <v>1</v>
      </c>
      <c r="B25" s="47" t="s">
        <v>43</v>
      </c>
      <c r="C25" s="48"/>
      <c r="D25" s="48"/>
      <c r="E25" s="48"/>
      <c r="F25" s="48"/>
      <c r="G25" s="48"/>
      <c r="H25" s="49"/>
      <c r="I25" s="50" t="s">
        <v>44</v>
      </c>
      <c r="J25" s="9">
        <v>436.84</v>
      </c>
      <c r="K25" s="51">
        <v>4000</v>
      </c>
      <c r="L25" s="52"/>
    </row>
    <row r="26" spans="1:12">
      <c r="A26" s="53">
        <v>2</v>
      </c>
      <c r="B26" s="47" t="s">
        <v>45</v>
      </c>
      <c r="C26" s="48"/>
      <c r="D26" s="48"/>
      <c r="E26" s="48"/>
      <c r="F26" s="48"/>
      <c r="G26" s="48"/>
      <c r="H26" s="49"/>
      <c r="I26" s="54" t="s">
        <v>46</v>
      </c>
      <c r="J26" s="46">
        <v>1</v>
      </c>
      <c r="K26" s="51">
        <v>50</v>
      </c>
      <c r="L26" s="52"/>
    </row>
    <row r="27" spans="1:12">
      <c r="A27" s="53">
        <v>3</v>
      </c>
      <c r="B27" s="55" t="s">
        <v>47</v>
      </c>
      <c r="C27" s="56"/>
      <c r="D27" s="56"/>
      <c r="E27" s="56"/>
      <c r="F27" s="56"/>
      <c r="G27" s="56"/>
      <c r="H27" s="49"/>
      <c r="I27" s="53" t="s">
        <v>46</v>
      </c>
      <c r="J27" s="46">
        <v>13</v>
      </c>
      <c r="K27" s="57">
        <v>1330.3</v>
      </c>
      <c r="L27" s="58"/>
    </row>
    <row r="28" spans="1:12">
      <c r="A28" s="53">
        <v>4</v>
      </c>
      <c r="B28" s="47" t="s">
        <v>48</v>
      </c>
      <c r="C28" s="48"/>
      <c r="D28" s="48"/>
      <c r="E28" s="48"/>
      <c r="F28" s="48"/>
      <c r="G28" s="48"/>
      <c r="H28" s="48"/>
      <c r="I28" s="53" t="s">
        <v>49</v>
      </c>
      <c r="J28" s="9">
        <v>521.29999999999995</v>
      </c>
      <c r="K28" s="51">
        <v>1600</v>
      </c>
      <c r="L28" s="52"/>
    </row>
    <row r="29" spans="1:12">
      <c r="A29" s="53">
        <v>5</v>
      </c>
      <c r="B29" s="47" t="s">
        <v>50</v>
      </c>
      <c r="C29" s="48"/>
      <c r="D29" s="48"/>
      <c r="E29" s="48"/>
      <c r="F29" s="48"/>
      <c r="G29" s="48"/>
      <c r="H29" s="48"/>
      <c r="I29" s="53" t="s">
        <v>49</v>
      </c>
      <c r="J29" s="9">
        <v>521.29999999999995</v>
      </c>
      <c r="K29" s="51">
        <v>1600</v>
      </c>
      <c r="L29" s="52"/>
    </row>
    <row r="30" spans="1:12">
      <c r="A30" s="53">
        <v>6</v>
      </c>
      <c r="B30" s="47" t="s">
        <v>51</v>
      </c>
      <c r="C30" s="56"/>
      <c r="D30" s="56"/>
      <c r="E30" s="56"/>
      <c r="F30" s="56"/>
      <c r="G30" s="56"/>
      <c r="H30" s="49"/>
      <c r="I30" s="53" t="s">
        <v>49</v>
      </c>
      <c r="J30" s="59">
        <f>1080/12</f>
        <v>90</v>
      </c>
      <c r="K30" s="57">
        <f>(8028.13+3000)/12</f>
        <v>919.01083333333338</v>
      </c>
      <c r="L30" s="58"/>
    </row>
    <row r="31" spans="1:12">
      <c r="A31" s="53">
        <v>7</v>
      </c>
      <c r="B31" s="47" t="s">
        <v>52</v>
      </c>
      <c r="C31" s="56"/>
      <c r="D31" s="56"/>
      <c r="E31" s="56"/>
      <c r="F31" s="56"/>
      <c r="G31" s="56"/>
      <c r="H31" s="48"/>
      <c r="I31" s="53" t="s">
        <v>53</v>
      </c>
      <c r="J31" s="9">
        <v>48</v>
      </c>
      <c r="K31" s="60">
        <f>(19680+24000)*0.14</f>
        <v>6115.2000000000007</v>
      </c>
      <c r="L31" s="61"/>
    </row>
    <row r="32" spans="1:12">
      <c r="A32" s="53">
        <v>8</v>
      </c>
      <c r="B32" s="47" t="s">
        <v>54</v>
      </c>
      <c r="C32" s="56"/>
      <c r="D32" s="56"/>
      <c r="E32" s="56"/>
      <c r="F32" s="56"/>
      <c r="G32" s="56"/>
      <c r="H32" s="49"/>
      <c r="I32" s="62" t="s">
        <v>55</v>
      </c>
      <c r="J32" s="62" t="s">
        <v>55</v>
      </c>
      <c r="K32" s="51">
        <f>(13250+1000)/27</f>
        <v>527.77777777777783</v>
      </c>
      <c r="L32" s="52"/>
    </row>
    <row r="33" spans="1:12">
      <c r="A33" s="53">
        <v>9</v>
      </c>
      <c r="B33" s="63" t="s">
        <v>56</v>
      </c>
      <c r="C33" s="64"/>
      <c r="D33" s="64"/>
      <c r="E33" s="64"/>
      <c r="F33" s="64"/>
      <c r="G33" s="64"/>
      <c r="H33" s="64"/>
      <c r="I33" s="53" t="s">
        <v>46</v>
      </c>
      <c r="J33" s="65">
        <v>2</v>
      </c>
      <c r="K33" s="57">
        <v>530</v>
      </c>
      <c r="L33" s="58"/>
    </row>
    <row r="34" spans="1:12">
      <c r="A34" s="53">
        <v>10</v>
      </c>
      <c r="B34" s="47" t="s">
        <v>57</v>
      </c>
      <c r="C34" s="48"/>
      <c r="D34" s="48"/>
      <c r="E34" s="48"/>
      <c r="F34" s="48"/>
      <c r="G34" s="48"/>
      <c r="H34" s="49"/>
      <c r="I34" s="50" t="s">
        <v>58</v>
      </c>
      <c r="J34" s="9">
        <v>12</v>
      </c>
      <c r="K34" s="51">
        <f>1800*12*0.2539</f>
        <v>5484.2400000000007</v>
      </c>
      <c r="L34" s="52"/>
    </row>
    <row r="35" spans="1:12">
      <c r="A35" s="53">
        <v>11</v>
      </c>
      <c r="B35" s="47" t="s">
        <v>59</v>
      </c>
      <c r="C35" s="48"/>
      <c r="D35" s="48"/>
      <c r="E35" s="48"/>
      <c r="F35" s="48"/>
      <c r="G35" s="48"/>
      <c r="H35" s="49"/>
      <c r="I35" s="50" t="s">
        <v>46</v>
      </c>
      <c r="J35" s="53">
        <v>4</v>
      </c>
      <c r="K35" s="51">
        <f>319.2*4*0.2539</f>
        <v>324.17952000000002</v>
      </c>
      <c r="L35" s="52"/>
    </row>
    <row r="36" spans="1:12">
      <c r="A36" s="53">
        <v>12</v>
      </c>
      <c r="B36" s="47" t="s">
        <v>60</v>
      </c>
      <c r="C36" s="48"/>
      <c r="D36" s="48"/>
      <c r="E36" s="48"/>
      <c r="F36" s="48"/>
      <c r="G36" s="48"/>
      <c r="H36" s="49"/>
      <c r="I36" s="50" t="s">
        <v>46</v>
      </c>
      <c r="J36" s="53">
        <v>4</v>
      </c>
      <c r="K36" s="51">
        <f>116.8*4*0.2539</f>
        <v>118.62208</v>
      </c>
      <c r="L36" s="52"/>
    </row>
    <row r="37" spans="1:12">
      <c r="A37" s="53">
        <v>13</v>
      </c>
      <c r="B37" s="47" t="s">
        <v>61</v>
      </c>
      <c r="C37" s="56"/>
      <c r="D37" s="56"/>
      <c r="E37" s="56"/>
      <c r="F37" s="56"/>
      <c r="G37" s="56"/>
      <c r="H37" s="49"/>
      <c r="I37" s="53" t="s">
        <v>46</v>
      </c>
      <c r="J37" s="9">
        <v>2</v>
      </c>
      <c r="K37" s="57">
        <f>(9000+5031)/3*2*0.03</f>
        <v>280.62</v>
      </c>
      <c r="L37" s="58"/>
    </row>
    <row r="38" spans="1:12">
      <c r="A38" s="53">
        <v>14</v>
      </c>
      <c r="B38" s="47" t="s">
        <v>62</v>
      </c>
      <c r="C38" s="48"/>
      <c r="D38" s="48"/>
      <c r="E38" s="48"/>
      <c r="F38" s="48"/>
      <c r="G38" s="48"/>
      <c r="H38" s="49"/>
      <c r="I38" s="53" t="s">
        <v>46</v>
      </c>
      <c r="J38" s="46">
        <v>2</v>
      </c>
      <c r="K38" s="57">
        <f>28684*0.03</f>
        <v>860.52</v>
      </c>
      <c r="L38" s="58"/>
    </row>
    <row r="39" spans="1:12">
      <c r="A39" s="53"/>
      <c r="B39" s="47" t="s">
        <v>63</v>
      </c>
      <c r="C39" s="48"/>
      <c r="D39" s="48"/>
      <c r="E39" s="48"/>
      <c r="F39" s="48"/>
      <c r="G39" s="48"/>
      <c r="H39" s="48"/>
      <c r="I39" s="53"/>
      <c r="J39" s="65"/>
      <c r="K39" s="66">
        <f>SUM(K25:L38)</f>
        <v>23740.470211111115</v>
      </c>
      <c r="L39" s="67"/>
    </row>
    <row r="40" spans="1:12">
      <c r="A40" s="53"/>
      <c r="B40" s="47" t="s">
        <v>64</v>
      </c>
      <c r="C40" s="48"/>
      <c r="D40" s="48"/>
      <c r="E40" s="48"/>
      <c r="F40" s="48"/>
      <c r="G40" s="48"/>
      <c r="H40" s="48"/>
      <c r="I40" s="53"/>
      <c r="J40" s="65"/>
      <c r="K40" s="57">
        <f>K39*0.14</f>
        <v>3323.6658295555562</v>
      </c>
      <c r="L40" s="58"/>
    </row>
    <row r="41" spans="1:12" ht="15.75" thickBot="1">
      <c r="A41" s="53"/>
      <c r="B41" s="1" t="s">
        <v>65</v>
      </c>
      <c r="I41" s="68"/>
      <c r="K41" s="69">
        <f>SUM(K39:L40)</f>
        <v>27064.136040666672</v>
      </c>
      <c r="L41" s="70"/>
    </row>
    <row r="42" spans="1:12" ht="16.5" thickBot="1">
      <c r="A42" s="71"/>
      <c r="B42" s="43" t="s">
        <v>66</v>
      </c>
      <c r="C42" s="72"/>
      <c r="D42" s="72"/>
      <c r="E42" s="72"/>
      <c r="F42" s="72"/>
      <c r="G42" s="72"/>
      <c r="H42" s="73"/>
      <c r="I42" s="71"/>
      <c r="J42" s="71"/>
      <c r="K42" s="74">
        <f>K41+K24</f>
        <v>92761.692029306636</v>
      </c>
      <c r="L42" s="75"/>
    </row>
    <row r="43" spans="1:12">
      <c r="A43" s="1" t="s">
        <v>67</v>
      </c>
    </row>
    <row r="44" spans="1:12">
      <c r="A44" s="1" t="s">
        <v>68</v>
      </c>
      <c r="D44" s="9">
        <f>I4</f>
        <v>2013</v>
      </c>
      <c r="E44" s="1" t="s">
        <v>69</v>
      </c>
      <c r="G44" s="25">
        <f>K42-G20</f>
        <v>20466.119213772661</v>
      </c>
      <c r="H44" s="1" t="s">
        <v>70</v>
      </c>
    </row>
    <row r="45" spans="1:12" ht="15.75" thickBot="1">
      <c r="A45" s="1" t="s">
        <v>71</v>
      </c>
      <c r="B45" s="9">
        <v>2013</v>
      </c>
      <c r="C45" s="1" t="s">
        <v>72</v>
      </c>
    </row>
    <row r="46" spans="1:12">
      <c r="A46" s="76" t="s">
        <v>2</v>
      </c>
      <c r="B46" s="77" t="s">
        <v>73</v>
      </c>
      <c r="C46" s="78"/>
      <c r="D46" s="78"/>
      <c r="E46" s="78"/>
      <c r="F46" s="77" t="s">
        <v>74</v>
      </c>
      <c r="G46" s="78"/>
      <c r="H46" s="79"/>
      <c r="I46" s="77" t="s">
        <v>75</v>
      </c>
      <c r="J46" s="78"/>
      <c r="K46" s="78"/>
      <c r="L46" s="79"/>
    </row>
    <row r="47" spans="1:12" ht="15.75" thickBot="1">
      <c r="A47" s="80"/>
      <c r="B47" s="81"/>
      <c r="C47" s="82"/>
      <c r="D47" s="82"/>
      <c r="E47" s="82"/>
      <c r="F47" s="81"/>
      <c r="G47" s="82"/>
      <c r="H47" s="83"/>
      <c r="I47" s="81" t="s">
        <v>76</v>
      </c>
      <c r="J47" s="82"/>
      <c r="K47" s="82"/>
      <c r="L47" s="83"/>
    </row>
    <row r="48" spans="1:12">
      <c r="A48" s="84" t="s">
        <v>77</v>
      </c>
      <c r="B48" s="85" t="s">
        <v>78</v>
      </c>
      <c r="C48" s="85"/>
      <c r="D48" s="85"/>
      <c r="E48" s="86"/>
      <c r="F48" s="87" t="s">
        <v>79</v>
      </c>
      <c r="G48" s="88"/>
      <c r="H48" s="89"/>
      <c r="I48" s="87" t="s">
        <v>80</v>
      </c>
      <c r="J48" s="88"/>
      <c r="K48" s="88"/>
      <c r="L48" s="89"/>
    </row>
    <row r="49" spans="1:12">
      <c r="A49" s="53" t="s">
        <v>81</v>
      </c>
      <c r="B49" s="48" t="s">
        <v>82</v>
      </c>
      <c r="C49" s="48"/>
      <c r="D49" s="48"/>
      <c r="E49" s="49"/>
      <c r="F49" s="33" t="s">
        <v>83</v>
      </c>
      <c r="G49" s="34"/>
      <c r="H49" s="35"/>
      <c r="I49" s="33" t="s">
        <v>84</v>
      </c>
      <c r="J49" s="34"/>
      <c r="K49" s="34"/>
      <c r="L49" s="35"/>
    </row>
    <row r="50" spans="1:12">
      <c r="A50" s="53" t="s">
        <v>85</v>
      </c>
      <c r="B50" s="48" t="s">
        <v>86</v>
      </c>
      <c r="C50" s="48"/>
      <c r="D50" s="48"/>
      <c r="E50" s="49"/>
      <c r="F50" s="33" t="s">
        <v>87</v>
      </c>
      <c r="G50" s="34"/>
      <c r="H50" s="35"/>
      <c r="I50" s="33" t="s">
        <v>88</v>
      </c>
      <c r="J50" s="34"/>
      <c r="K50" s="34"/>
      <c r="L50" s="35"/>
    </row>
    <row r="51" spans="1:12">
      <c r="A51" s="53" t="s">
        <v>89</v>
      </c>
      <c r="B51" s="48" t="s">
        <v>90</v>
      </c>
      <c r="C51" s="48"/>
      <c r="D51" s="48"/>
      <c r="E51" s="49"/>
      <c r="F51" s="33" t="s">
        <v>91</v>
      </c>
      <c r="G51" s="34"/>
      <c r="H51" s="35"/>
      <c r="I51" s="33" t="s">
        <v>92</v>
      </c>
      <c r="J51" s="34"/>
      <c r="K51" s="34"/>
      <c r="L51" s="35"/>
    </row>
    <row r="52" spans="1:12">
      <c r="A52" s="53" t="s">
        <v>93</v>
      </c>
      <c r="B52" s="48" t="s">
        <v>94</v>
      </c>
      <c r="C52" s="48"/>
      <c r="D52" s="48"/>
      <c r="E52" s="49"/>
      <c r="F52" s="33" t="s">
        <v>95</v>
      </c>
      <c r="G52" s="34"/>
      <c r="H52" s="35"/>
      <c r="I52" s="33" t="s">
        <v>96</v>
      </c>
      <c r="J52" s="34"/>
      <c r="K52" s="34"/>
      <c r="L52" s="35"/>
    </row>
    <row r="53" spans="1:12" ht="15.75" thickBot="1">
      <c r="A53" s="90" t="s">
        <v>97</v>
      </c>
      <c r="B53" s="91" t="s">
        <v>98</v>
      </c>
      <c r="C53" s="91"/>
      <c r="D53" s="91"/>
      <c r="E53" s="92"/>
      <c r="F53" s="93" t="s">
        <v>99</v>
      </c>
      <c r="G53" s="94"/>
      <c r="H53" s="95"/>
      <c r="I53" s="93" t="s">
        <v>100</v>
      </c>
      <c r="J53" s="94"/>
      <c r="K53" s="94"/>
      <c r="L53" s="95"/>
    </row>
    <row r="55" spans="1:12">
      <c r="A55" s="96" t="s">
        <v>101</v>
      </c>
      <c r="B55" s="9">
        <v>2014</v>
      </c>
      <c r="C55" s="1" t="s">
        <v>102</v>
      </c>
    </row>
    <row r="56" spans="1:12">
      <c r="A56" s="64" t="s">
        <v>103</v>
      </c>
    </row>
    <row r="57" spans="1:12">
      <c r="A57" s="64" t="s">
        <v>104</v>
      </c>
      <c r="F57" s="97">
        <f>H76</f>
        <v>5.7062854392655211</v>
      </c>
      <c r="G57" s="1" t="s">
        <v>105</v>
      </c>
    </row>
    <row r="58" spans="1:12">
      <c r="A58" s="64" t="s">
        <v>106</v>
      </c>
    </row>
    <row r="59" spans="1:12">
      <c r="A59" s="64" t="s">
        <v>107</v>
      </c>
    </row>
    <row r="60" spans="1:12">
      <c r="A60" s="64" t="s">
        <v>108</v>
      </c>
    </row>
    <row r="61" spans="1:12">
      <c r="A61" s="64" t="s">
        <v>109</v>
      </c>
    </row>
    <row r="62" spans="1:1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</row>
    <row r="63" spans="1:12">
      <c r="A63" s="64" t="s">
        <v>110</v>
      </c>
      <c r="B63" s="9">
        <f>I4+1</f>
        <v>2014</v>
      </c>
      <c r="C63" s="1" t="s">
        <v>111</v>
      </c>
    </row>
    <row r="64" spans="1:12">
      <c r="A64" s="64" t="s">
        <v>112</v>
      </c>
    </row>
    <row r="65" spans="1:12">
      <c r="A65" s="64" t="s">
        <v>113</v>
      </c>
      <c r="J65" s="16">
        <v>10000</v>
      </c>
      <c r="K65" s="1" t="s">
        <v>16</v>
      </c>
    </row>
    <row r="66" spans="1:12">
      <c r="A66" s="64" t="s">
        <v>114</v>
      </c>
      <c r="J66" s="16">
        <v>1000</v>
      </c>
      <c r="K66" s="1" t="s">
        <v>16</v>
      </c>
    </row>
    <row r="67" spans="1:12">
      <c r="A67" s="99" t="s">
        <v>115</v>
      </c>
      <c r="B67" s="99"/>
      <c r="C67" s="99"/>
      <c r="D67" s="99"/>
      <c r="E67" s="99"/>
      <c r="J67" s="16">
        <v>8000</v>
      </c>
      <c r="K67" s="1" t="s">
        <v>16</v>
      </c>
    </row>
    <row r="68" spans="1:12">
      <c r="A68" s="64" t="s">
        <v>116</v>
      </c>
      <c r="J68" s="16">
        <v>500</v>
      </c>
      <c r="K68" s="1" t="s">
        <v>16</v>
      </c>
    </row>
    <row r="69" spans="1:12">
      <c r="A69" s="64" t="s">
        <v>117</v>
      </c>
      <c r="J69" s="16">
        <v>5000</v>
      </c>
      <c r="K69" s="1" t="s">
        <v>16</v>
      </c>
    </row>
    <row r="70" spans="1:12">
      <c r="A70" s="64" t="s">
        <v>118</v>
      </c>
      <c r="J70" s="16">
        <v>5000</v>
      </c>
      <c r="K70" s="1" t="s">
        <v>16</v>
      </c>
    </row>
    <row r="71" spans="1:12">
      <c r="A71" s="64" t="s">
        <v>119</v>
      </c>
      <c r="J71" s="16">
        <v>20000</v>
      </c>
      <c r="K71" s="1" t="s">
        <v>16</v>
      </c>
    </row>
    <row r="72" spans="1:12">
      <c r="A72" s="64" t="s">
        <v>120</v>
      </c>
      <c r="J72" s="16">
        <v>3000</v>
      </c>
      <c r="K72" s="1" t="s">
        <v>16</v>
      </c>
    </row>
    <row r="73" spans="1:12">
      <c r="A73" s="64" t="s">
        <v>121</v>
      </c>
      <c r="J73" s="16">
        <v>5000</v>
      </c>
      <c r="K73" s="1" t="s">
        <v>16</v>
      </c>
    </row>
    <row r="74" spans="1:12">
      <c r="A74" s="100" t="s">
        <v>122</v>
      </c>
      <c r="J74" s="21">
        <f>SUM(J65:J73)</f>
        <v>57500</v>
      </c>
      <c r="K74" s="101" t="s">
        <v>123</v>
      </c>
    </row>
    <row r="75" spans="1:12">
      <c r="A75" s="64" t="s">
        <v>124</v>
      </c>
      <c r="H75" s="9">
        <f>I4</f>
        <v>2013</v>
      </c>
      <c r="I75" s="1" t="s">
        <v>125</v>
      </c>
      <c r="K75" s="21">
        <f>G44</f>
        <v>20466.119213772661</v>
      </c>
    </row>
    <row r="76" spans="1:12">
      <c r="A76" s="64" t="s">
        <v>126</v>
      </c>
      <c r="C76" s="25">
        <f>J74+K75</f>
        <v>77966.119213772661</v>
      </c>
      <c r="D76" s="9" t="s">
        <v>127</v>
      </c>
      <c r="E76" s="102">
        <f>I4+1</f>
        <v>2014</v>
      </c>
      <c r="F76" s="1" t="s">
        <v>128</v>
      </c>
      <c r="H76" s="14">
        <f>C76/(E6*12)</f>
        <v>5.7062854392655211</v>
      </c>
      <c r="I76" s="1" t="s">
        <v>129</v>
      </c>
    </row>
    <row r="78" spans="1:12">
      <c r="B78" s="1" t="s">
        <v>130</v>
      </c>
    </row>
    <row r="79" spans="1:12">
      <c r="B79" s="1" t="s">
        <v>74</v>
      </c>
      <c r="I79" s="1" t="s">
        <v>131</v>
      </c>
    </row>
    <row r="80" spans="1:12">
      <c r="L80" s="2"/>
    </row>
    <row r="81" spans="1:12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</row>
    <row r="89" spans="1:12">
      <c r="L89" s="2"/>
    </row>
  </sheetData>
  <mergeCells count="69">
    <mergeCell ref="A67:E67"/>
    <mergeCell ref="A81:K81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  <mergeCell ref="B39:H39"/>
    <mergeCell ref="K39:L39"/>
    <mergeCell ref="B40:H40"/>
    <mergeCell ref="K40:L40"/>
    <mergeCell ref="K41:L41"/>
    <mergeCell ref="K42:L42"/>
    <mergeCell ref="B36:H36"/>
    <mergeCell ref="K36:L36"/>
    <mergeCell ref="B37:H37"/>
    <mergeCell ref="K37:L37"/>
    <mergeCell ref="B38:H38"/>
    <mergeCell ref="K38:L38"/>
    <mergeCell ref="B32:H32"/>
    <mergeCell ref="K32:L32"/>
    <mergeCell ref="K33:L33"/>
    <mergeCell ref="B34:H34"/>
    <mergeCell ref="K34:L34"/>
    <mergeCell ref="B35:H35"/>
    <mergeCell ref="K35:L35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2014-04-11T02:41:01Z</dcterms:modified>
</cp:coreProperties>
</file>