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2" i="1"/>
  <c r="H71"/>
  <c r="J70"/>
  <c r="B62"/>
  <c r="B53"/>
  <c r="B43"/>
  <c r="D42"/>
  <c r="K36"/>
  <c r="K35"/>
  <c r="K34"/>
  <c r="K33"/>
  <c r="K32"/>
  <c r="K31"/>
  <c r="K29"/>
  <c r="K28"/>
  <c r="K37" s="1"/>
  <c r="K23"/>
  <c r="G19"/>
  <c r="G17"/>
  <c r="G16"/>
  <c r="G15"/>
  <c r="G14"/>
  <c r="J13" s="1"/>
  <c r="G7"/>
  <c r="I7" s="1"/>
  <c r="B6"/>
  <c r="A20" l="1"/>
  <c r="K38"/>
  <c r="K39" s="1"/>
  <c r="K40" s="1"/>
  <c r="G42" s="1"/>
  <c r="K71" s="1"/>
  <c r="C72" s="1"/>
  <c r="H72" s="1"/>
  <c r="F55" s="1"/>
</calcChain>
</file>

<file path=xl/sharedStrings.xml><?xml version="1.0" encoding="utf-8"?>
<sst xmlns="http://schemas.openxmlformats.org/spreadsheetml/2006/main" count="149" uniqueCount="122">
  <si>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</si>
  <si>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</si>
  <si>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</si>
  <si>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</si>
  <si>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</si>
  <si>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</si>
  <si>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</si>
  <si>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107  ( </t>
  </si>
  <si>
    <t>м²) начислено за содержание, ремонт и коммунальные услуги:</t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</si>
  <si>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</si>
  <si>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</si>
  <si>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</si>
  <si>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</si>
  <si>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</si>
  <si>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</si>
  <si>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11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</si>
  <si>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</si>
  <si>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</si>
  <si>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</si>
  <si>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</si>
  <si>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</si>
  <si>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</si>
  <si>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</si>
  <si>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</si>
  <si>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</si>
  <si>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</si>
  <si>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</si>
  <si>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</si>
  <si>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</si>
  <si>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</si>
  <si>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</si>
  <si>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</si>
  <si>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</si>
  <si>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</si>
  <si>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</si>
  <si>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</si>
  <si>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</si>
  <si>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 (3%).</t>
  </si>
  <si>
    <t>шт.</t>
  </si>
  <si>
    <t>Монтаж дополнительного наружного освещения дороги (3%).</t>
  </si>
  <si>
    <t>Генеральная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</si>
  <si>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</si>
  <si>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сентябрь.</t>
  </si>
  <si>
    <t>Изготовление и монтаж ограждения между домами 106 и 107 (h=0,6).</t>
  </si>
  <si>
    <t>м.</t>
  </si>
  <si>
    <t>Благоустройство территории (высадка деревьев, кустарников, цветов).</t>
  </si>
  <si>
    <t>−</t>
  </si>
  <si>
    <t>Монтаж розеток в подвале.</t>
  </si>
  <si>
    <t xml:space="preserve">Модернизация системы видеонаблюдения(12,8%). </t>
  </si>
  <si>
    <t>Замена манометров в ИТП (25,62%).</t>
  </si>
  <si>
    <t>Замена термометров в ИТП (25,62%).</t>
  </si>
  <si>
    <t>Плата за охранную сигнализацию ИТП (25,62%).</t>
  </si>
  <si>
    <t>мес.</t>
  </si>
  <si>
    <t>Изготовление крестовин для установки новогодних елок (3%).</t>
  </si>
  <si>
    <t>Новогодняя елка (3%).</t>
  </si>
  <si>
    <t>Всего в 2013году:</t>
  </si>
  <si>
    <t>Управление МКД (14%).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</si>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</sst>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7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0" fontId="6" fillId="0" borderId="8" xfId="0" applyFont="1" applyFill="1" applyBorder="1" applyAlignment="1"/>
    <xf numFmtId="4" fontId="6" fillId="0" borderId="8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6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0" fontId="1" fillId="0" borderId="5" xfId="0" applyFont="1" applyFill="1" applyBorder="1"/>
    <xf numFmtId="4" fontId="6" fillId="0" borderId="12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0" fontId="1" fillId="0" borderId="14" xfId="0" applyFont="1" applyFill="1" applyBorder="1"/>
    <xf numFmtId="0" fontId="6" fillId="0" borderId="9" xfId="0" applyFont="1" applyFill="1" applyBorder="1" applyAlignment="1"/>
    <xf numFmtId="0" fontId="6" fillId="0" borderId="10" xfId="0" applyFont="1" applyFill="1" applyBorder="1" applyAlignment="1"/>
    <xf numFmtId="4" fontId="5" fillId="0" borderId="12" xfId="0" applyNumberFormat="1" applyFont="1" applyFill="1" applyBorder="1" applyAlignment="1"/>
    <xf numFmtId="4" fontId="5" fillId="0" borderId="13" xfId="0" applyNumberFormat="1" applyFont="1" applyFill="1" applyBorder="1" applyAlignment="1"/>
    <xf numFmtId="4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6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07/&#1054;&#1090;&#1095;&#1077;&#1090;%20&#1041;&#1077;&#1088;&#1077;&#1079;&#1086;&#1074;&#1099;&#1081;%201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Лист3"/>
    </sheetNames>
    <sheetDataSet>
      <sheetData sheetId="0">
        <row r="61">
          <cell r="G61">
            <v>34136.725616000011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37" workbookViewId="0">
      <selection activeCell="K76" sqref="K76"/>
    </sheetView>
  </sheetViews>
  <sheetFormatPr defaultRowHeight="15"/>
  <cols>
    <col min="1" max="1" width="6.4257812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2.85546875" style="1" customWidth="1"/>
    <col min="9" max="9" width="9.42578125" style="1" customWidth="1"/>
    <col min="10" max="10" width="11" style="1" customWidth="1"/>
    <col min="11" max="11" width="9.57031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107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1139.5999999999999</v>
      </c>
      <c r="F6" s="11" t="s">
        <v>8</v>
      </c>
      <c r="G6" s="11"/>
      <c r="H6" s="11"/>
      <c r="I6" s="11"/>
      <c r="J6" s="11"/>
    </row>
    <row r="7" spans="1:12" ht="15.75">
      <c r="A7" s="12">
        <v>667720.68000000005</v>
      </c>
      <c r="B7" s="12"/>
      <c r="C7" s="13" t="s">
        <v>9</v>
      </c>
      <c r="E7" s="11"/>
      <c r="F7" s="11"/>
      <c r="G7" s="14">
        <f>A7-J8</f>
        <v>541825.4</v>
      </c>
      <c r="H7" s="15" t="s">
        <v>10</v>
      </c>
      <c r="I7" s="16">
        <f>(G7/A7)*100</f>
        <v>81.14551731421588</v>
      </c>
      <c r="J7" s="11" t="s">
        <v>11</v>
      </c>
    </row>
    <row r="8" spans="1:12" ht="15.75">
      <c r="A8" s="1" t="s">
        <v>12</v>
      </c>
      <c r="E8" s="11"/>
      <c r="F8" s="11"/>
      <c r="G8" s="11"/>
      <c r="H8" s="11"/>
      <c r="I8" s="11"/>
      <c r="J8" s="17">
        <v>125895.28</v>
      </c>
      <c r="K8" s="1" t="s">
        <v>13</v>
      </c>
    </row>
    <row r="9" spans="1:12">
      <c r="A9" s="1" t="s">
        <v>14</v>
      </c>
      <c r="E9" s="11"/>
      <c r="F9" s="11"/>
      <c r="G9" s="11"/>
      <c r="H9" s="11"/>
      <c r="I9" s="11"/>
      <c r="J9" s="11"/>
    </row>
    <row r="10" spans="1:12">
      <c r="B10" s="18"/>
      <c r="E10" s="19"/>
      <c r="F10" s="18"/>
      <c r="I10" s="19"/>
      <c r="J10" s="18"/>
    </row>
    <row r="11" spans="1:12">
      <c r="A11" s="1" t="s">
        <v>15</v>
      </c>
      <c r="B11" s="18">
        <v>11194.28</v>
      </c>
      <c r="C11" s="1" t="s">
        <v>16</v>
      </c>
      <c r="E11" s="19" t="s">
        <v>17</v>
      </c>
      <c r="F11" s="18">
        <v>7495.47</v>
      </c>
      <c r="G11" s="1" t="s">
        <v>16</v>
      </c>
      <c r="I11" s="19" t="s">
        <v>18</v>
      </c>
      <c r="J11" s="18">
        <v>14098.85</v>
      </c>
      <c r="K11" s="1" t="s">
        <v>16</v>
      </c>
    </row>
    <row r="12" spans="1:12">
      <c r="B12" s="18"/>
      <c r="E12" s="20"/>
      <c r="F12" s="18"/>
      <c r="I12" s="20"/>
      <c r="J12" s="18"/>
    </row>
    <row r="13" spans="1:12" ht="15.75">
      <c r="A13" s="1" t="s">
        <v>19</v>
      </c>
      <c r="J13" s="18">
        <f>G14+G15+G16+G17</f>
        <v>125895.27999999998</v>
      </c>
      <c r="K13" s="21" t="s">
        <v>20</v>
      </c>
    </row>
    <row r="14" spans="1:12">
      <c r="A14" s="22" t="s">
        <v>21</v>
      </c>
      <c r="B14" s="1" t="s">
        <v>22</v>
      </c>
      <c r="G14" s="23">
        <f>(J8*43.5/100)</f>
        <v>54764.446799999998</v>
      </c>
      <c r="H14" s="1" t="s">
        <v>16</v>
      </c>
    </row>
    <row r="15" spans="1:12">
      <c r="A15" s="22" t="s">
        <v>21</v>
      </c>
      <c r="B15" s="1" t="s">
        <v>23</v>
      </c>
      <c r="G15" s="23">
        <f>(J8*36.6/100)</f>
        <v>46077.672479999994</v>
      </c>
      <c r="H15" s="1" t="s">
        <v>16</v>
      </c>
    </row>
    <row r="16" spans="1:12">
      <c r="A16" s="22" t="s">
        <v>21</v>
      </c>
      <c r="B16" s="1" t="s">
        <v>24</v>
      </c>
      <c r="G16" s="23">
        <f>(J8*12.5/100)</f>
        <v>15736.91</v>
      </c>
      <c r="H16" s="1" t="s">
        <v>16</v>
      </c>
      <c r="K16" s="13"/>
      <c r="L16" s="24"/>
    </row>
    <row r="17" spans="1:12">
      <c r="A17" s="22" t="s">
        <v>21</v>
      </c>
      <c r="B17" s="1" t="s">
        <v>25</v>
      </c>
      <c r="G17" s="23">
        <f>(J8*7.4/100)</f>
        <v>9316.25072</v>
      </c>
      <c r="H17" s="1" t="s">
        <v>16</v>
      </c>
    </row>
    <row r="18" spans="1:12">
      <c r="G18" s="25"/>
    </row>
    <row r="19" spans="1:12">
      <c r="A19" s="26" t="s">
        <v>26</v>
      </c>
      <c r="G19" s="23">
        <f>(E6-Q9)*5.45*12/1.03</f>
        <v>72359.067961165041</v>
      </c>
      <c r="H19" s="1" t="s">
        <v>27</v>
      </c>
    </row>
    <row r="20" spans="1:12" ht="15.75" thickBot="1">
      <c r="A20" s="27">
        <f>G19*I7/100</f>
        <v>58716.140020832412</v>
      </c>
      <c r="B20" s="27"/>
      <c r="C20" s="1" t="s">
        <v>28</v>
      </c>
    </row>
    <row r="21" spans="1:12">
      <c r="A21" s="28" t="s">
        <v>2</v>
      </c>
      <c r="B21" s="29" t="s">
        <v>29</v>
      </c>
      <c r="C21" s="30"/>
      <c r="D21" s="30"/>
      <c r="E21" s="30"/>
      <c r="F21" s="30"/>
      <c r="G21" s="30"/>
      <c r="H21" s="31"/>
      <c r="I21" s="28" t="s">
        <v>30</v>
      </c>
      <c r="J21" s="32" t="s">
        <v>31</v>
      </c>
      <c r="K21" s="29" t="s">
        <v>32</v>
      </c>
      <c r="L21" s="31"/>
    </row>
    <row r="22" spans="1:12" ht="15.75" thickBot="1">
      <c r="A22" s="33" t="s">
        <v>33</v>
      </c>
      <c r="B22" s="34"/>
      <c r="C22" s="35"/>
      <c r="D22" s="35"/>
      <c r="E22" s="35"/>
      <c r="F22" s="35"/>
      <c r="G22" s="35"/>
      <c r="H22" s="36"/>
      <c r="I22" s="33" t="s">
        <v>34</v>
      </c>
      <c r="J22" s="37"/>
      <c r="K22" s="38" t="s">
        <v>35</v>
      </c>
      <c r="L22" s="39"/>
    </row>
    <row r="23" spans="1:12" ht="15.75" thickBot="1">
      <c r="A23" s="40"/>
      <c r="B23" s="41" t="s">
        <v>36</v>
      </c>
      <c r="C23" s="42"/>
      <c r="D23" s="42"/>
      <c r="E23" s="42"/>
      <c r="F23" s="42"/>
      <c r="G23" s="42"/>
      <c r="H23" s="43"/>
      <c r="I23" s="44"/>
      <c r="J23" s="45"/>
      <c r="K23" s="46">
        <f>'[1]2012'!G61</f>
        <v>34136.725616000011</v>
      </c>
      <c r="L23" s="47"/>
    </row>
    <row r="24" spans="1:12">
      <c r="A24" s="48">
        <v>1</v>
      </c>
      <c r="B24" s="49" t="s">
        <v>37</v>
      </c>
      <c r="C24" s="50"/>
      <c r="D24" s="50"/>
      <c r="E24" s="50"/>
      <c r="F24" s="50"/>
      <c r="G24" s="50"/>
      <c r="H24" s="51"/>
      <c r="I24" s="52" t="s">
        <v>38</v>
      </c>
      <c r="J24" s="53">
        <v>1</v>
      </c>
      <c r="K24" s="54">
        <v>50</v>
      </c>
      <c r="L24" s="55"/>
    </row>
    <row r="25" spans="1:12">
      <c r="A25" s="48">
        <v>2</v>
      </c>
      <c r="B25" s="56" t="s">
        <v>39</v>
      </c>
      <c r="C25" s="57"/>
      <c r="D25" s="57"/>
      <c r="E25" s="57"/>
      <c r="F25" s="57"/>
      <c r="G25" s="57"/>
      <c r="H25" s="58"/>
      <c r="I25" s="48" t="s">
        <v>38</v>
      </c>
      <c r="J25" s="53">
        <v>13</v>
      </c>
      <c r="K25" s="59">
        <v>1330.3</v>
      </c>
      <c r="L25" s="60"/>
    </row>
    <row r="26" spans="1:12">
      <c r="A26" s="48">
        <v>3</v>
      </c>
      <c r="B26" s="61" t="s">
        <v>40</v>
      </c>
      <c r="C26" s="62"/>
      <c r="D26" s="62"/>
      <c r="E26" s="62"/>
      <c r="F26" s="62"/>
      <c r="G26" s="62"/>
      <c r="H26" s="62"/>
      <c r="I26" s="48" t="s">
        <v>41</v>
      </c>
      <c r="J26" s="63">
        <v>252</v>
      </c>
      <c r="K26" s="54">
        <v>1600</v>
      </c>
      <c r="L26" s="55"/>
    </row>
    <row r="27" spans="1:12">
      <c r="A27" s="48">
        <v>4</v>
      </c>
      <c r="B27" s="61" t="s">
        <v>42</v>
      </c>
      <c r="C27" s="62"/>
      <c r="D27" s="62"/>
      <c r="E27" s="62"/>
      <c r="F27" s="62"/>
      <c r="G27" s="62"/>
      <c r="H27" s="62"/>
      <c r="I27" s="48" t="s">
        <v>41</v>
      </c>
      <c r="J27" s="63">
        <v>252</v>
      </c>
      <c r="K27" s="54">
        <v>1600</v>
      </c>
      <c r="L27" s="55"/>
    </row>
    <row r="28" spans="1:12">
      <c r="A28" s="48">
        <v>5</v>
      </c>
      <c r="B28" s="61" t="s">
        <v>43</v>
      </c>
      <c r="C28" s="62"/>
      <c r="D28" s="62"/>
      <c r="E28" s="62"/>
      <c r="F28" s="62"/>
      <c r="G28" s="62"/>
      <c r="H28" s="58"/>
      <c r="I28" s="64" t="s">
        <v>44</v>
      </c>
      <c r="J28" s="9">
        <v>24</v>
      </c>
      <c r="K28" s="59">
        <f>(12000+9690)*0.5</f>
        <v>10845</v>
      </c>
      <c r="L28" s="60"/>
    </row>
    <row r="29" spans="1:12">
      <c r="A29" s="48">
        <v>6</v>
      </c>
      <c r="B29" s="61" t="s">
        <v>45</v>
      </c>
      <c r="C29" s="62"/>
      <c r="D29" s="62"/>
      <c r="E29" s="62"/>
      <c r="F29" s="62"/>
      <c r="G29" s="62"/>
      <c r="H29" s="58"/>
      <c r="I29" s="65" t="s">
        <v>46</v>
      </c>
      <c r="J29" s="66" t="s">
        <v>46</v>
      </c>
      <c r="K29" s="54">
        <f>(13250+1000)/27</f>
        <v>527.77777777777783</v>
      </c>
      <c r="L29" s="55"/>
    </row>
    <row r="30" spans="1:12">
      <c r="A30" s="48">
        <v>7</v>
      </c>
      <c r="B30" s="67" t="s">
        <v>47</v>
      </c>
      <c r="C30" s="68"/>
      <c r="D30" s="68"/>
      <c r="E30" s="68"/>
      <c r="F30" s="68"/>
      <c r="G30" s="68"/>
      <c r="H30" s="68"/>
      <c r="I30" s="48" t="s">
        <v>38</v>
      </c>
      <c r="J30" s="15">
        <v>2</v>
      </c>
      <c r="K30" s="59">
        <v>530</v>
      </c>
      <c r="L30" s="60"/>
    </row>
    <row r="31" spans="1:12">
      <c r="A31" s="48">
        <v>8</v>
      </c>
      <c r="B31" s="61" t="s">
        <v>48</v>
      </c>
      <c r="C31" s="62"/>
      <c r="D31" s="62"/>
      <c r="E31" s="62"/>
      <c r="F31" s="62"/>
      <c r="G31" s="62"/>
      <c r="H31" s="58"/>
      <c r="I31" s="64" t="s">
        <v>38</v>
      </c>
      <c r="J31" s="53">
        <v>1</v>
      </c>
      <c r="K31" s="54">
        <f>24032/8</f>
        <v>3004</v>
      </c>
      <c r="L31" s="55"/>
    </row>
    <row r="32" spans="1:12">
      <c r="A32" s="48">
        <v>9</v>
      </c>
      <c r="B32" s="61" t="s">
        <v>49</v>
      </c>
      <c r="C32" s="62"/>
      <c r="D32" s="62"/>
      <c r="E32" s="62"/>
      <c r="F32" s="62"/>
      <c r="G32" s="62"/>
      <c r="H32" s="58"/>
      <c r="I32" s="64" t="s">
        <v>38</v>
      </c>
      <c r="J32" s="48">
        <v>4</v>
      </c>
      <c r="K32" s="54">
        <f>319.2*4*0.2562</f>
        <v>327.11615999999998</v>
      </c>
      <c r="L32" s="55"/>
    </row>
    <row r="33" spans="1:12">
      <c r="A33" s="48">
        <v>10</v>
      </c>
      <c r="B33" s="61" t="s">
        <v>50</v>
      </c>
      <c r="C33" s="62"/>
      <c r="D33" s="62"/>
      <c r="E33" s="62"/>
      <c r="F33" s="62"/>
      <c r="G33" s="62"/>
      <c r="H33" s="58"/>
      <c r="I33" s="64" t="s">
        <v>38</v>
      </c>
      <c r="J33" s="48">
        <v>4</v>
      </c>
      <c r="K33" s="54">
        <f>116.8*4*0.2562</f>
        <v>119.69663999999999</v>
      </c>
      <c r="L33" s="55"/>
    </row>
    <row r="34" spans="1:12">
      <c r="A34" s="48">
        <v>11</v>
      </c>
      <c r="B34" s="61" t="s">
        <v>51</v>
      </c>
      <c r="C34" s="62"/>
      <c r="D34" s="62"/>
      <c r="E34" s="62"/>
      <c r="F34" s="62"/>
      <c r="G34" s="62"/>
      <c r="H34" s="58"/>
      <c r="I34" s="64" t="s">
        <v>52</v>
      </c>
      <c r="J34" s="48">
        <v>12</v>
      </c>
      <c r="K34" s="54">
        <f>2000*12*0.2562</f>
        <v>6148.7999999999993</v>
      </c>
      <c r="L34" s="55"/>
    </row>
    <row r="35" spans="1:12">
      <c r="A35" s="48">
        <v>12</v>
      </c>
      <c r="B35" s="61" t="s">
        <v>53</v>
      </c>
      <c r="C35" s="57"/>
      <c r="D35" s="57"/>
      <c r="E35" s="57"/>
      <c r="F35" s="57"/>
      <c r="G35" s="57"/>
      <c r="H35" s="58"/>
      <c r="I35" s="48" t="s">
        <v>38</v>
      </c>
      <c r="J35" s="9">
        <v>2</v>
      </c>
      <c r="K35" s="59">
        <f>(9000+5031)/3*2*0.03</f>
        <v>280.62</v>
      </c>
      <c r="L35" s="60"/>
    </row>
    <row r="36" spans="1:12">
      <c r="A36" s="48">
        <v>13</v>
      </c>
      <c r="B36" s="61" t="s">
        <v>54</v>
      </c>
      <c r="C36" s="62"/>
      <c r="D36" s="62"/>
      <c r="E36" s="62"/>
      <c r="F36" s="62"/>
      <c r="G36" s="62"/>
      <c r="H36" s="58"/>
      <c r="I36" s="48" t="s">
        <v>38</v>
      </c>
      <c r="J36" s="53">
        <v>2</v>
      </c>
      <c r="K36" s="59">
        <f>28684*0.03</f>
        <v>860.52</v>
      </c>
      <c r="L36" s="60"/>
    </row>
    <row r="37" spans="1:12">
      <c r="A37" s="48"/>
      <c r="B37" s="61" t="s">
        <v>55</v>
      </c>
      <c r="C37" s="62"/>
      <c r="D37" s="62"/>
      <c r="E37" s="62"/>
      <c r="F37" s="62"/>
      <c r="G37" s="62"/>
      <c r="H37" s="62"/>
      <c r="I37" s="48"/>
      <c r="J37" s="15"/>
      <c r="K37" s="69">
        <f>SUM(K24:L36)</f>
        <v>27223.830577777775</v>
      </c>
      <c r="L37" s="70"/>
    </row>
    <row r="38" spans="1:12">
      <c r="A38" s="48"/>
      <c r="B38" s="61" t="s">
        <v>56</v>
      </c>
      <c r="C38" s="62"/>
      <c r="D38" s="62"/>
      <c r="E38" s="62"/>
      <c r="F38" s="62"/>
      <c r="G38" s="62"/>
      <c r="H38" s="62"/>
      <c r="I38" s="48"/>
      <c r="J38" s="15"/>
      <c r="K38" s="59">
        <f>K37*0.14</f>
        <v>3811.3362808888887</v>
      </c>
      <c r="L38" s="60"/>
    </row>
    <row r="39" spans="1:12" ht="15.75" thickBot="1">
      <c r="A39" s="48"/>
      <c r="B39" s="1" t="s">
        <v>57</v>
      </c>
      <c r="I39" s="71"/>
      <c r="K39" s="72">
        <f>SUM(K37:L38)</f>
        <v>31035.166858666664</v>
      </c>
      <c r="L39" s="73"/>
    </row>
    <row r="40" spans="1:12" ht="16.5" thickBot="1">
      <c r="A40" s="74"/>
      <c r="B40" s="45" t="s">
        <v>58</v>
      </c>
      <c r="C40" s="75"/>
      <c r="D40" s="75"/>
      <c r="E40" s="75"/>
      <c r="F40" s="75"/>
      <c r="G40" s="75"/>
      <c r="H40" s="76"/>
      <c r="I40" s="74"/>
      <c r="J40" s="74"/>
      <c r="K40" s="77">
        <f>K39+K23</f>
        <v>65171.892474666674</v>
      </c>
      <c r="L40" s="78"/>
    </row>
    <row r="41" spans="1:12">
      <c r="A41" s="1" t="s">
        <v>59</v>
      </c>
    </row>
    <row r="42" spans="1:12">
      <c r="A42" s="1" t="s">
        <v>60</v>
      </c>
      <c r="D42" s="9">
        <f>I4</f>
        <v>2013</v>
      </c>
      <c r="E42" s="1" t="s">
        <v>61</v>
      </c>
      <c r="G42" s="79">
        <f>K40-G19</f>
        <v>-7187.1754864983668</v>
      </c>
      <c r="H42" s="1" t="s">
        <v>62</v>
      </c>
    </row>
    <row r="43" spans="1:12" ht="15.75" thickBot="1">
      <c r="A43" s="1" t="s">
        <v>63</v>
      </c>
      <c r="B43" s="9">
        <f>I4</f>
        <v>2013</v>
      </c>
      <c r="C43" s="1" t="s">
        <v>64</v>
      </c>
    </row>
    <row r="44" spans="1:12">
      <c r="A44" s="80" t="s">
        <v>2</v>
      </c>
      <c r="B44" s="81" t="s">
        <v>65</v>
      </c>
      <c r="C44" s="82"/>
      <c r="D44" s="82"/>
      <c r="E44" s="82"/>
      <c r="F44" s="81" t="s">
        <v>66</v>
      </c>
      <c r="G44" s="82"/>
      <c r="H44" s="83"/>
      <c r="I44" s="81" t="s">
        <v>67</v>
      </c>
      <c r="J44" s="82"/>
      <c r="K44" s="82"/>
      <c r="L44" s="83"/>
    </row>
    <row r="45" spans="1:12" ht="15.75" thickBot="1">
      <c r="A45" s="84"/>
      <c r="B45" s="85"/>
      <c r="C45" s="86"/>
      <c r="D45" s="86"/>
      <c r="E45" s="86"/>
      <c r="F45" s="85"/>
      <c r="G45" s="86"/>
      <c r="H45" s="87"/>
      <c r="I45" s="85" t="s">
        <v>68</v>
      </c>
      <c r="J45" s="86"/>
      <c r="K45" s="86"/>
      <c r="L45" s="87"/>
    </row>
    <row r="46" spans="1:12">
      <c r="A46" s="88" t="s">
        <v>69</v>
      </c>
      <c r="B46" s="50" t="s">
        <v>70</v>
      </c>
      <c r="C46" s="50"/>
      <c r="D46" s="50"/>
      <c r="E46" s="51"/>
      <c r="F46" s="89" t="s">
        <v>71</v>
      </c>
      <c r="G46" s="90"/>
      <c r="H46" s="91"/>
      <c r="I46" s="89" t="s">
        <v>72</v>
      </c>
      <c r="J46" s="90"/>
      <c r="K46" s="90"/>
      <c r="L46" s="91"/>
    </row>
    <row r="47" spans="1:12">
      <c r="A47" s="48" t="s">
        <v>73</v>
      </c>
      <c r="B47" s="62" t="s">
        <v>74</v>
      </c>
      <c r="C47" s="62"/>
      <c r="D47" s="62"/>
      <c r="E47" s="58"/>
      <c r="F47" s="34" t="s">
        <v>75</v>
      </c>
      <c r="G47" s="35"/>
      <c r="H47" s="36"/>
      <c r="I47" s="34" t="s">
        <v>76</v>
      </c>
      <c r="J47" s="35"/>
      <c r="K47" s="35"/>
      <c r="L47" s="36"/>
    </row>
    <row r="48" spans="1:12">
      <c r="A48" s="48" t="s">
        <v>77</v>
      </c>
      <c r="B48" s="62" t="s">
        <v>78</v>
      </c>
      <c r="C48" s="62"/>
      <c r="D48" s="62"/>
      <c r="E48" s="58"/>
      <c r="F48" s="34" t="s">
        <v>79</v>
      </c>
      <c r="G48" s="35"/>
      <c r="H48" s="36"/>
      <c r="I48" s="34" t="s">
        <v>80</v>
      </c>
      <c r="J48" s="35"/>
      <c r="K48" s="35"/>
      <c r="L48" s="36"/>
    </row>
    <row r="49" spans="1:12">
      <c r="A49" s="48" t="s">
        <v>81</v>
      </c>
      <c r="B49" s="62" t="s">
        <v>82</v>
      </c>
      <c r="C49" s="62"/>
      <c r="D49" s="62"/>
      <c r="E49" s="58"/>
      <c r="F49" s="34" t="s">
        <v>83</v>
      </c>
      <c r="G49" s="35"/>
      <c r="H49" s="36"/>
      <c r="I49" s="34" t="s">
        <v>84</v>
      </c>
      <c r="J49" s="35"/>
      <c r="K49" s="35"/>
      <c r="L49" s="36"/>
    </row>
    <row r="50" spans="1:12">
      <c r="A50" s="48" t="s">
        <v>85</v>
      </c>
      <c r="B50" s="62" t="s">
        <v>86</v>
      </c>
      <c r="C50" s="62"/>
      <c r="D50" s="62"/>
      <c r="E50" s="58"/>
      <c r="F50" s="34" t="s">
        <v>87</v>
      </c>
      <c r="G50" s="35"/>
      <c r="H50" s="36"/>
      <c r="I50" s="34" t="s">
        <v>88</v>
      </c>
      <c r="J50" s="35"/>
      <c r="K50" s="35"/>
      <c r="L50" s="36"/>
    </row>
    <row r="51" spans="1:12" ht="15.75" thickBot="1">
      <c r="A51" s="92" t="s">
        <v>89</v>
      </c>
      <c r="B51" s="93" t="s">
        <v>90</v>
      </c>
      <c r="C51" s="93"/>
      <c r="D51" s="93"/>
      <c r="E51" s="94"/>
      <c r="F51" s="95" t="s">
        <v>91</v>
      </c>
      <c r="G51" s="96"/>
      <c r="H51" s="97"/>
      <c r="I51" s="95" t="s">
        <v>92</v>
      </c>
      <c r="J51" s="96"/>
      <c r="K51" s="96"/>
      <c r="L51" s="97"/>
    </row>
    <row r="53" spans="1:12">
      <c r="A53" s="98" t="s">
        <v>93</v>
      </c>
      <c r="B53" s="9">
        <f>I4+1</f>
        <v>2014</v>
      </c>
      <c r="C53" s="1" t="s">
        <v>94</v>
      </c>
    </row>
    <row r="54" spans="1:12">
      <c r="A54" s="68" t="s">
        <v>95</v>
      </c>
    </row>
    <row r="55" spans="1:12">
      <c r="A55" s="68" t="s">
        <v>96</v>
      </c>
      <c r="F55" s="99">
        <f>H72</f>
        <v>3.6791289716787787</v>
      </c>
      <c r="G55" s="1" t="s">
        <v>97</v>
      </c>
    </row>
    <row r="56" spans="1:12">
      <c r="A56" s="68" t="s">
        <v>98</v>
      </c>
      <c r="C56" s="100"/>
      <c r="G56" s="9"/>
    </row>
    <row r="57" spans="1:12">
      <c r="A57" s="68" t="s">
        <v>99</v>
      </c>
      <c r="E57" s="9"/>
      <c r="K57" s="9"/>
    </row>
    <row r="58" spans="1:12">
      <c r="A58" s="101" t="s">
        <v>100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20"/>
    </row>
    <row r="59" spans="1:12">
      <c r="A59" s="102" t="s">
        <v>101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</row>
    <row r="60" spans="1:12">
      <c r="A60" s="102" t="s">
        <v>102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</row>
    <row r="61" spans="1:12">
      <c r="A61" s="101"/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1:12">
      <c r="A62" s="68" t="s">
        <v>103</v>
      </c>
      <c r="B62" s="9">
        <f>I4+1</f>
        <v>2014</v>
      </c>
      <c r="C62" s="1" t="s">
        <v>104</v>
      </c>
    </row>
    <row r="63" spans="1:12">
      <c r="A63" s="68" t="s">
        <v>105</v>
      </c>
    </row>
    <row r="64" spans="1:12">
      <c r="A64" s="68" t="s">
        <v>106</v>
      </c>
      <c r="J64" s="18">
        <v>15000</v>
      </c>
      <c r="K64" s="1" t="s">
        <v>16</v>
      </c>
    </row>
    <row r="65" spans="1:11">
      <c r="A65" s="102" t="s">
        <v>107</v>
      </c>
      <c r="B65" s="102"/>
      <c r="C65" s="102"/>
      <c r="D65" s="102"/>
      <c r="E65" s="102"/>
      <c r="J65" s="18">
        <v>10000</v>
      </c>
      <c r="K65" s="1" t="s">
        <v>16</v>
      </c>
    </row>
    <row r="66" spans="1:11">
      <c r="A66" s="68" t="s">
        <v>108</v>
      </c>
      <c r="J66" s="18">
        <v>1500</v>
      </c>
      <c r="K66" s="1" t="s">
        <v>16</v>
      </c>
    </row>
    <row r="67" spans="1:11">
      <c r="A67" s="68" t="s">
        <v>109</v>
      </c>
      <c r="J67" s="18">
        <v>15000</v>
      </c>
      <c r="K67" s="1" t="s">
        <v>16</v>
      </c>
    </row>
    <row r="68" spans="1:11">
      <c r="A68" s="68" t="s">
        <v>110</v>
      </c>
      <c r="J68" s="18">
        <v>8000</v>
      </c>
      <c r="K68" s="1" t="s">
        <v>16</v>
      </c>
    </row>
    <row r="69" spans="1:11">
      <c r="A69" s="68" t="s">
        <v>111</v>
      </c>
      <c r="J69" s="18">
        <v>8000</v>
      </c>
      <c r="K69" s="1" t="s">
        <v>16</v>
      </c>
    </row>
    <row r="70" spans="1:11">
      <c r="A70" s="104" t="s">
        <v>112</v>
      </c>
      <c r="J70" s="23">
        <f>SUM(J64:J69)</f>
        <v>57500</v>
      </c>
      <c r="K70" s="105" t="s">
        <v>113</v>
      </c>
    </row>
    <row r="71" spans="1:11">
      <c r="A71" s="68" t="s">
        <v>114</v>
      </c>
      <c r="H71" s="9">
        <f>I4</f>
        <v>2013</v>
      </c>
      <c r="I71" s="1" t="s">
        <v>115</v>
      </c>
      <c r="K71" s="23">
        <f>G42</f>
        <v>-7187.1754864983668</v>
      </c>
    </row>
    <row r="72" spans="1:11">
      <c r="A72" s="68" t="s">
        <v>116</v>
      </c>
      <c r="C72" s="79">
        <f>J70+K71</f>
        <v>50312.824513501633</v>
      </c>
      <c r="D72" s="9" t="s">
        <v>117</v>
      </c>
      <c r="E72" s="106">
        <f>I4+1</f>
        <v>2014</v>
      </c>
      <c r="F72" s="1" t="s">
        <v>118</v>
      </c>
      <c r="H72" s="99">
        <f>C72/(E6*12)</f>
        <v>3.6791289716787787</v>
      </c>
      <c r="I72" s="1" t="s">
        <v>119</v>
      </c>
    </row>
    <row r="74" spans="1:11">
      <c r="B74" s="1" t="s">
        <v>120</v>
      </c>
    </row>
    <row r="75" spans="1:11">
      <c r="B75" s="1" t="s">
        <v>66</v>
      </c>
      <c r="I75" s="1" t="s">
        <v>121</v>
      </c>
    </row>
    <row r="76" spans="1:11">
      <c r="K76" s="2"/>
    </row>
    <row r="77" spans="1:1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</row>
    <row r="85" spans="12:12">
      <c r="L85" s="108"/>
    </row>
  </sheetData>
  <mergeCells count="69">
    <mergeCell ref="A77:K77"/>
    <mergeCell ref="B51:E51"/>
    <mergeCell ref="F51:H51"/>
    <mergeCell ref="I51:L51"/>
    <mergeCell ref="A59:L59"/>
    <mergeCell ref="A60:L60"/>
    <mergeCell ref="A65:E65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B38:H38"/>
    <mergeCell ref="K38:L38"/>
    <mergeCell ref="K39:L39"/>
    <mergeCell ref="K40:L40"/>
    <mergeCell ref="B44:E44"/>
    <mergeCell ref="F44:H44"/>
    <mergeCell ref="I44:L44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2014-04-11T02:39:36Z</dcterms:modified>
</cp:coreProperties>
</file>