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69" i="1"/>
  <c r="H68"/>
  <c r="J67"/>
  <c r="B59"/>
  <c r="B50"/>
  <c r="B40"/>
  <c r="D39"/>
  <c r="K35"/>
  <c r="K36" s="1"/>
  <c r="K34"/>
  <c r="K33"/>
  <c r="K32"/>
  <c r="K31"/>
  <c r="K30"/>
  <c r="K29"/>
  <c r="K28"/>
  <c r="A26"/>
  <c r="A27" s="1"/>
  <c r="A28" s="1"/>
  <c r="A29" s="1"/>
  <c r="A30" s="1"/>
  <c r="A31" s="1"/>
  <c r="A32" s="1"/>
  <c r="A33" s="1"/>
  <c r="A34" s="1"/>
  <c r="A25"/>
  <c r="A24"/>
  <c r="K23"/>
  <c r="G19"/>
  <c r="A20" s="1"/>
  <c r="G17"/>
  <c r="G16"/>
  <c r="G15"/>
  <c r="G14"/>
  <c r="J13" s="1"/>
  <c r="G7"/>
  <c r="I7" s="1"/>
  <c r="B6"/>
  <c r="K37" l="1"/>
  <c r="G39" s="1"/>
  <c r="K68" s="1"/>
  <c r="C69" s="1"/>
  <c r="H69" s="1"/>
  <c r="F52" s="1"/>
</calcChain>
</file>

<file path=xl/sharedStrings.xml><?xml version="1.0" encoding="utf-8"?>
<sst xmlns="http://schemas.openxmlformats.org/spreadsheetml/2006/main" count="151" uniqueCount="121">
  <si>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</si>
  <si>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</si>
  <si>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</si>
  <si>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</si>
  <si>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</si>
  <si>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</si>
  <si>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</si>
  <si>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 108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</si>
  <si>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</si>
  <si>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</si>
  <si>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</si>
  <si>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</si>
  <si>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</si>
  <si>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</si>
  <si>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</si>
  <si>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1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</si>
  <si>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</si>
  <si>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11 -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</si>
  <si>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24 -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</si>
  <si>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</si>
  <si>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16 -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</si>
  <si>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27 -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</si>
  <si>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</si>
  <si>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</si>
  <si>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</si>
  <si>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</si>
  <si>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</si>
  <si>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</si>
  <si>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</si>
  <si>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</si>
  <si>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</si>
  <si>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</si>
  <si>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</si>
  <si>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</si>
  <si>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</si>
  <si>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</si>
  <si>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</si>
  <si>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</si>
  <si>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</si>
  <si>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</si>
  <si>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</si>
  <si>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Табличка с номером дома.</t>
  </si>
  <si>
    <t>Врезка замков на почтовые ящики.</t>
  </si>
  <si>
    <t>Генеральная уборка подъезда апрель.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</si>
  <si>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</si>
  <si>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 сентябрь.</t>
  </si>
  <si>
    <t>Благоустройство территории (высадка деревьев, кустарников, цветов).</t>
  </si>
  <si>
    <t>−</t>
  </si>
  <si>
    <t xml:space="preserve">Модернизация системы видеонаблюдения. </t>
  </si>
  <si>
    <t>Изготовление крестовин для установки новогодних елок (3%).</t>
  </si>
  <si>
    <t>Оплата за охранную сигнализацию ИТП (24,05%).</t>
  </si>
  <si>
    <t>мес.</t>
  </si>
  <si>
    <t>Замена манометров в ИТП (24,05%).</t>
  </si>
  <si>
    <t>Замена термометров в ИТП (24,05%).</t>
  </si>
  <si>
    <t>Новогодняя елка (3%)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</si>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</sst>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2" fontId="5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2" fontId="5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8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4" fontId="1" fillId="0" borderId="2" xfId="0" applyNumberFormat="1" applyFont="1" applyFill="1" applyBorder="1" applyAlignment="1"/>
    <xf numFmtId="4" fontId="1" fillId="0" borderId="4" xfId="0" applyNumberFormat="1" applyFont="1" applyFill="1" applyBorder="1" applyAlignment="1"/>
    <xf numFmtId="0" fontId="1" fillId="0" borderId="10" xfId="0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right"/>
    </xf>
    <xf numFmtId="2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" fontId="1" fillId="0" borderId="10" xfId="0" applyNumberFormat="1" applyFont="1" applyFill="1" applyBorder="1" applyAlignment="1"/>
    <xf numFmtId="4" fontId="1" fillId="0" borderId="11" xfId="0" applyNumberFormat="1" applyFont="1" applyFill="1" applyBorder="1" applyAlignment="1"/>
    <xf numFmtId="0" fontId="1" fillId="0" borderId="9" xfId="0" applyFont="1" applyFill="1" applyBorder="1"/>
    <xf numFmtId="0" fontId="1" fillId="0" borderId="9" xfId="0" applyFont="1" applyFill="1" applyBorder="1" applyAlignment="1"/>
    <xf numFmtId="4" fontId="1" fillId="0" borderId="6" xfId="0" applyNumberFormat="1" applyFont="1" applyFill="1" applyBorder="1" applyAlignment="1"/>
    <xf numFmtId="4" fontId="1" fillId="0" borderId="8" xfId="0" applyNumberFormat="1" applyFont="1" applyFill="1" applyBorder="1" applyAlignment="1"/>
    <xf numFmtId="0" fontId="1" fillId="0" borderId="12" xfId="0" applyFont="1" applyFill="1" applyBorder="1"/>
    <xf numFmtId="0" fontId="7" fillId="0" borderId="13" xfId="0" applyFont="1" applyFill="1" applyBorder="1" applyAlignment="1"/>
    <xf numFmtId="0" fontId="7" fillId="0" borderId="14" xfId="0" applyFont="1" applyFill="1" applyBorder="1" applyAlignment="1"/>
    <xf numFmtId="0" fontId="7" fillId="0" borderId="15" xfId="0" applyFont="1" applyFill="1" applyBorder="1" applyAlignment="1"/>
    <xf numFmtId="4" fontId="5" fillId="0" borderId="13" xfId="0" applyNumberFormat="1" applyFont="1" applyFill="1" applyBorder="1" applyAlignment="1"/>
    <xf numFmtId="4" fontId="5" fillId="0" borderId="15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workbookViewId="0">
      <selection activeCell="K73" sqref="K73"/>
    </sheetView>
  </sheetViews>
  <sheetFormatPr defaultRowHeight="15"/>
  <cols>
    <col min="1" max="1" width="5.7109375" style="1" customWidth="1"/>
    <col min="2" max="2" width="9.5703125" style="1" customWidth="1"/>
    <col min="3" max="3" width="12.28515625" style="1" customWidth="1"/>
    <col min="4" max="4" width="6.28515625" style="1" customWidth="1"/>
    <col min="5" max="5" width="8.85546875" style="1" customWidth="1"/>
    <col min="6" max="6" width="9.7109375" style="1" customWidth="1"/>
    <col min="7" max="7" width="13" style="1" customWidth="1"/>
    <col min="8" max="8" width="10.140625" style="1" customWidth="1"/>
    <col min="9" max="9" width="8.42578125" style="1" customWidth="1"/>
    <col min="10" max="10" width="11" style="1" customWidth="1"/>
    <col min="11" max="11" width="10.5703125" style="1" customWidth="1"/>
    <col min="12" max="12" width="5.425781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108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1134.3</v>
      </c>
      <c r="F6" s="1" t="s">
        <v>8</v>
      </c>
    </row>
    <row r="7" spans="1:12" ht="15.75">
      <c r="A7" s="11">
        <v>246365.53</v>
      </c>
      <c r="B7" s="11"/>
      <c r="C7" s="12" t="s">
        <v>9</v>
      </c>
      <c r="G7" s="13">
        <f>A7-J8</f>
        <v>139743.62</v>
      </c>
      <c r="H7" s="9" t="s">
        <v>10</v>
      </c>
      <c r="I7" s="14">
        <f>(G7/A7)*100</f>
        <v>56.722066597547148</v>
      </c>
      <c r="J7" s="1" t="s">
        <v>11</v>
      </c>
    </row>
    <row r="8" spans="1:12" ht="15.75">
      <c r="A8" s="1" t="s">
        <v>12</v>
      </c>
      <c r="J8" s="15">
        <v>106621.91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9941.41</v>
      </c>
      <c r="C10" s="1" t="s">
        <v>16</v>
      </c>
      <c r="E10" s="17" t="s">
        <v>17</v>
      </c>
      <c r="F10" s="16">
        <v>8004.8</v>
      </c>
      <c r="G10" s="1" t="s">
        <v>16</v>
      </c>
      <c r="I10" s="17" t="s">
        <v>18</v>
      </c>
      <c r="J10" s="16">
        <v>9048.06</v>
      </c>
      <c r="K10" s="1" t="s">
        <v>16</v>
      </c>
    </row>
    <row r="11" spans="1:12">
      <c r="A11" s="1" t="s">
        <v>19</v>
      </c>
      <c r="B11" s="16">
        <v>8756.51</v>
      </c>
      <c r="C11" s="1" t="s">
        <v>16</v>
      </c>
      <c r="E11" s="17" t="s">
        <v>20</v>
      </c>
      <c r="F11" s="16">
        <v>8224.9</v>
      </c>
      <c r="G11" s="1" t="s">
        <v>16</v>
      </c>
      <c r="I11" s="17" t="s">
        <v>21</v>
      </c>
      <c r="J11" s="16">
        <v>12121.25</v>
      </c>
      <c r="K11" s="1" t="s">
        <v>16</v>
      </c>
    </row>
    <row r="12" spans="1:12">
      <c r="B12" s="16"/>
      <c r="E12" s="18"/>
      <c r="F12" s="16"/>
      <c r="I12" s="18"/>
      <c r="J12" s="16"/>
    </row>
    <row r="13" spans="1:12" ht="15.75">
      <c r="A13" s="1" t="s">
        <v>22</v>
      </c>
      <c r="J13" s="16">
        <f>G14+G15+G16+G17</f>
        <v>106621.91000000002</v>
      </c>
      <c r="K13" s="19" t="s">
        <v>23</v>
      </c>
    </row>
    <row r="14" spans="1:12">
      <c r="A14" s="20" t="s">
        <v>24</v>
      </c>
      <c r="B14" s="1" t="s">
        <v>25</v>
      </c>
      <c r="G14" s="21">
        <f>(J8*43.5/100)</f>
        <v>46380.530850000003</v>
      </c>
      <c r="H14" s="1" t="s">
        <v>16</v>
      </c>
    </row>
    <row r="15" spans="1:12">
      <c r="A15" s="20" t="s">
        <v>24</v>
      </c>
      <c r="B15" s="1" t="s">
        <v>26</v>
      </c>
      <c r="G15" s="21">
        <f>(J8*36.6/100)</f>
        <v>39023.619060000005</v>
      </c>
      <c r="H15" s="1" t="s">
        <v>16</v>
      </c>
    </row>
    <row r="16" spans="1:12">
      <c r="A16" s="20" t="s">
        <v>24</v>
      </c>
      <c r="B16" s="1" t="s">
        <v>27</v>
      </c>
      <c r="G16" s="21">
        <f>(J8*12.5/100)</f>
        <v>13327.73875</v>
      </c>
      <c r="H16" s="1" t="s">
        <v>16</v>
      </c>
      <c r="K16" s="12"/>
      <c r="L16" s="22"/>
    </row>
    <row r="17" spans="1:12">
      <c r="A17" s="20" t="s">
        <v>24</v>
      </c>
      <c r="B17" s="1" t="s">
        <v>28</v>
      </c>
      <c r="G17" s="21">
        <f>(J8*7.4/100)</f>
        <v>7890.0213400000011</v>
      </c>
      <c r="H17" s="1" t="s">
        <v>16</v>
      </c>
    </row>
    <row r="18" spans="1:12">
      <c r="G18" s="23"/>
    </row>
    <row r="19" spans="1:12">
      <c r="A19" s="24" t="s">
        <v>29</v>
      </c>
      <c r="G19" s="21">
        <f>AF89</f>
        <v>0</v>
      </c>
      <c r="H19" s="1" t="s">
        <v>30</v>
      </c>
    </row>
    <row r="20" spans="1:12" ht="15.75" thickBot="1">
      <c r="A20" s="25">
        <f>G19*I7/100</f>
        <v>0</v>
      </c>
      <c r="B20" s="25"/>
      <c r="C20" s="1" t="s">
        <v>31</v>
      </c>
    </row>
    <row r="21" spans="1:12">
      <c r="A21" s="26" t="s">
        <v>2</v>
      </c>
      <c r="B21" s="27" t="s">
        <v>32</v>
      </c>
      <c r="C21" s="28"/>
      <c r="D21" s="28"/>
      <c r="E21" s="28"/>
      <c r="F21" s="28"/>
      <c r="G21" s="28"/>
      <c r="H21" s="29"/>
      <c r="I21" s="26" t="s">
        <v>33</v>
      </c>
      <c r="J21" s="30" t="s">
        <v>34</v>
      </c>
      <c r="K21" s="27" t="s">
        <v>35</v>
      </c>
      <c r="L21" s="29"/>
    </row>
    <row r="22" spans="1:12" ht="15.75" thickBot="1">
      <c r="A22" s="31" t="s">
        <v>36</v>
      </c>
      <c r="B22" s="32"/>
      <c r="C22" s="33"/>
      <c r="D22" s="33"/>
      <c r="E22" s="33"/>
      <c r="F22" s="33"/>
      <c r="G22" s="33"/>
      <c r="H22" s="34"/>
      <c r="I22" s="31" t="s">
        <v>37</v>
      </c>
      <c r="J22" s="35"/>
      <c r="K22" s="36" t="s">
        <v>38</v>
      </c>
      <c r="L22" s="37"/>
    </row>
    <row r="23" spans="1:12">
      <c r="A23" s="38">
        <v>1</v>
      </c>
      <c r="B23" s="39" t="s">
        <v>39</v>
      </c>
      <c r="C23" s="40"/>
      <c r="D23" s="40"/>
      <c r="E23" s="40"/>
      <c r="F23" s="40"/>
      <c r="G23" s="40"/>
      <c r="H23" s="41"/>
      <c r="I23" s="38" t="s">
        <v>40</v>
      </c>
      <c r="J23" s="38">
        <v>1</v>
      </c>
      <c r="K23" s="42">
        <f>65765/7</f>
        <v>9395</v>
      </c>
      <c r="L23" s="43"/>
    </row>
    <row r="24" spans="1:12">
      <c r="A24" s="38">
        <f>A23+1</f>
        <v>2</v>
      </c>
      <c r="B24" s="44" t="s">
        <v>41</v>
      </c>
      <c r="C24" s="40"/>
      <c r="D24" s="40"/>
      <c r="E24" s="40"/>
      <c r="F24" s="40"/>
      <c r="G24" s="40"/>
      <c r="H24" s="41"/>
      <c r="I24" s="38" t="s">
        <v>40</v>
      </c>
      <c r="J24" s="38">
        <v>1</v>
      </c>
      <c r="K24" s="45">
        <v>145</v>
      </c>
      <c r="L24" s="46"/>
    </row>
    <row r="25" spans="1:12">
      <c r="A25" s="38">
        <f t="shared" ref="A25:A34" si="0">A24+1</f>
        <v>3</v>
      </c>
      <c r="B25" s="44" t="s">
        <v>42</v>
      </c>
      <c r="C25" s="47"/>
      <c r="D25" s="47"/>
      <c r="E25" s="47"/>
      <c r="F25" s="47"/>
      <c r="G25" s="47"/>
      <c r="H25" s="41"/>
      <c r="I25" s="38" t="s">
        <v>40</v>
      </c>
      <c r="J25" s="38">
        <v>30</v>
      </c>
      <c r="K25" s="48">
        <v>500</v>
      </c>
      <c r="L25" s="49"/>
    </row>
    <row r="26" spans="1:12">
      <c r="A26" s="38">
        <f t="shared" si="0"/>
        <v>4</v>
      </c>
      <c r="B26" s="44" t="s">
        <v>43</v>
      </c>
      <c r="C26" s="47"/>
      <c r="D26" s="47"/>
      <c r="E26" s="47"/>
      <c r="F26" s="47"/>
      <c r="G26" s="47"/>
      <c r="H26" s="47"/>
      <c r="I26" s="38" t="s">
        <v>44</v>
      </c>
      <c r="J26" s="50">
        <v>355.6</v>
      </c>
      <c r="K26" s="48">
        <v>1600</v>
      </c>
      <c r="L26" s="49"/>
    </row>
    <row r="27" spans="1:12">
      <c r="A27" s="38">
        <f t="shared" si="0"/>
        <v>5</v>
      </c>
      <c r="B27" s="44" t="s">
        <v>45</v>
      </c>
      <c r="C27" s="47"/>
      <c r="D27" s="47"/>
      <c r="E27" s="47"/>
      <c r="F27" s="47"/>
      <c r="G27" s="47"/>
      <c r="H27" s="47"/>
      <c r="I27" s="38" t="s">
        <v>44</v>
      </c>
      <c r="J27" s="50">
        <v>355.6</v>
      </c>
      <c r="K27" s="48">
        <v>1600</v>
      </c>
      <c r="L27" s="49"/>
    </row>
    <row r="28" spans="1:12">
      <c r="A28" s="38">
        <f t="shared" si="0"/>
        <v>6</v>
      </c>
      <c r="B28" s="44" t="s">
        <v>46</v>
      </c>
      <c r="C28" s="40"/>
      <c r="D28" s="40"/>
      <c r="E28" s="40"/>
      <c r="F28" s="40"/>
      <c r="G28" s="40"/>
      <c r="H28" s="41"/>
      <c r="I28" s="51" t="s">
        <v>47</v>
      </c>
      <c r="J28" s="51" t="s">
        <v>47</v>
      </c>
      <c r="K28" s="48">
        <f>(13250+1000)/27</f>
        <v>527.77777777777783</v>
      </c>
      <c r="L28" s="49"/>
    </row>
    <row r="29" spans="1:12">
      <c r="A29" s="38">
        <f t="shared" si="0"/>
        <v>7</v>
      </c>
      <c r="B29" s="44" t="s">
        <v>48</v>
      </c>
      <c r="C29" s="47"/>
      <c r="D29" s="47"/>
      <c r="E29" s="47"/>
      <c r="F29" s="47"/>
      <c r="G29" s="47"/>
      <c r="H29" s="41"/>
      <c r="I29" s="38" t="s">
        <v>40</v>
      </c>
      <c r="J29" s="38">
        <v>1</v>
      </c>
      <c r="K29" s="48">
        <f>24032/8</f>
        <v>3004</v>
      </c>
      <c r="L29" s="49"/>
    </row>
    <row r="30" spans="1:12">
      <c r="A30" s="38">
        <f t="shared" si="0"/>
        <v>8</v>
      </c>
      <c r="B30" s="44" t="s">
        <v>49</v>
      </c>
      <c r="C30" s="40"/>
      <c r="D30" s="40"/>
      <c r="E30" s="40"/>
      <c r="F30" s="40"/>
      <c r="G30" s="40"/>
      <c r="H30" s="41"/>
      <c r="I30" s="38" t="s">
        <v>40</v>
      </c>
      <c r="J30" s="9">
        <v>2</v>
      </c>
      <c r="K30" s="52">
        <f>(9000+5031)/3*2*0.03</f>
        <v>280.62</v>
      </c>
      <c r="L30" s="53"/>
    </row>
    <row r="31" spans="1:12">
      <c r="A31" s="38">
        <f t="shared" si="0"/>
        <v>9</v>
      </c>
      <c r="B31" s="44" t="s">
        <v>50</v>
      </c>
      <c r="C31" s="47"/>
      <c r="D31" s="47"/>
      <c r="E31" s="47"/>
      <c r="F31" s="47"/>
      <c r="G31" s="47"/>
      <c r="H31" s="41"/>
      <c r="I31" s="50" t="s">
        <v>51</v>
      </c>
      <c r="J31" s="38">
        <v>8</v>
      </c>
      <c r="K31" s="48">
        <f>2000*8*0.2405</f>
        <v>3848</v>
      </c>
      <c r="L31" s="49"/>
    </row>
    <row r="32" spans="1:12">
      <c r="A32" s="38">
        <f t="shared" si="0"/>
        <v>10</v>
      </c>
      <c r="B32" s="44" t="s">
        <v>52</v>
      </c>
      <c r="C32" s="47"/>
      <c r="D32" s="47"/>
      <c r="E32" s="47"/>
      <c r="F32" s="47"/>
      <c r="G32" s="47"/>
      <c r="H32" s="41"/>
      <c r="I32" s="50" t="s">
        <v>40</v>
      </c>
      <c r="J32" s="38">
        <v>4</v>
      </c>
      <c r="K32" s="52">
        <f>490*4*0.2405</f>
        <v>471.38</v>
      </c>
      <c r="L32" s="53"/>
    </row>
    <row r="33" spans="1:12">
      <c r="A33" s="38">
        <f t="shared" si="0"/>
        <v>11</v>
      </c>
      <c r="B33" s="44" t="s">
        <v>53</v>
      </c>
      <c r="C33" s="40"/>
      <c r="D33" s="40"/>
      <c r="E33" s="40"/>
      <c r="F33" s="40"/>
      <c r="G33" s="40"/>
      <c r="H33" s="41"/>
      <c r="I33" s="50" t="s">
        <v>40</v>
      </c>
      <c r="J33" s="38">
        <v>4</v>
      </c>
      <c r="K33" s="52">
        <f>180*4*0.2405</f>
        <v>173.16</v>
      </c>
      <c r="L33" s="53"/>
    </row>
    <row r="34" spans="1:12">
      <c r="A34" s="38">
        <f t="shared" si="0"/>
        <v>12</v>
      </c>
      <c r="B34" s="44" t="s">
        <v>54</v>
      </c>
      <c r="C34" s="47"/>
      <c r="D34" s="47"/>
      <c r="E34" s="47"/>
      <c r="F34" s="47"/>
      <c r="G34" s="47"/>
      <c r="H34" s="41"/>
      <c r="I34" s="38" t="s">
        <v>40</v>
      </c>
      <c r="J34" s="50">
        <v>2</v>
      </c>
      <c r="K34" s="52">
        <f>28684*0.03</f>
        <v>860.52</v>
      </c>
      <c r="L34" s="53"/>
    </row>
    <row r="35" spans="1:12">
      <c r="A35" s="38"/>
      <c r="B35" s="44" t="s">
        <v>55</v>
      </c>
      <c r="C35" s="47"/>
      <c r="D35" s="47"/>
      <c r="E35" s="47"/>
      <c r="F35" s="47"/>
      <c r="G35" s="47"/>
      <c r="H35" s="41"/>
      <c r="I35" s="54"/>
      <c r="J35" s="38"/>
      <c r="K35" s="52">
        <f>SUM(K23:L34)</f>
        <v>22405.457777777778</v>
      </c>
      <c r="L35" s="53"/>
    </row>
    <row r="36" spans="1:12" ht="15.75" thickBot="1">
      <c r="A36" s="38"/>
      <c r="B36" s="44" t="s">
        <v>56</v>
      </c>
      <c r="C36" s="47"/>
      <c r="D36" s="47"/>
      <c r="E36" s="47"/>
      <c r="F36" s="47"/>
      <c r="G36" s="47"/>
      <c r="H36" s="41"/>
      <c r="I36" s="54"/>
      <c r="J36" s="55"/>
      <c r="K36" s="56">
        <f>K35*0.14</f>
        <v>3136.7640888888891</v>
      </c>
      <c r="L36" s="57"/>
    </row>
    <row r="37" spans="1:12" ht="16.5" thickBot="1">
      <c r="A37" s="58"/>
      <c r="B37" s="59" t="s">
        <v>57</v>
      </c>
      <c r="C37" s="60"/>
      <c r="D37" s="60"/>
      <c r="E37" s="60"/>
      <c r="F37" s="60"/>
      <c r="G37" s="60"/>
      <c r="H37" s="61"/>
      <c r="I37" s="58"/>
      <c r="J37" s="58"/>
      <c r="K37" s="62">
        <f>SUM(K35:L36)</f>
        <v>25542.221866666667</v>
      </c>
      <c r="L37" s="63"/>
    </row>
    <row r="38" spans="1:12">
      <c r="A38" s="1" t="s">
        <v>58</v>
      </c>
    </row>
    <row r="39" spans="1:12">
      <c r="A39" s="1" t="s">
        <v>59</v>
      </c>
      <c r="D39" s="9">
        <f>I4</f>
        <v>2013</v>
      </c>
      <c r="E39" s="1" t="s">
        <v>60</v>
      </c>
      <c r="G39" s="64">
        <f>K37-G19</f>
        <v>25542.221866666667</v>
      </c>
      <c r="H39" s="1" t="s">
        <v>61</v>
      </c>
    </row>
    <row r="40" spans="1:12" ht="15.75" thickBot="1">
      <c r="A40" s="1" t="s">
        <v>62</v>
      </c>
      <c r="B40" s="9">
        <f>I4</f>
        <v>2013</v>
      </c>
      <c r="C40" s="1" t="s">
        <v>63</v>
      </c>
    </row>
    <row r="41" spans="1:12">
      <c r="A41" s="65" t="s">
        <v>2</v>
      </c>
      <c r="B41" s="66" t="s">
        <v>64</v>
      </c>
      <c r="C41" s="67"/>
      <c r="D41" s="67"/>
      <c r="E41" s="67"/>
      <c r="F41" s="66" t="s">
        <v>65</v>
      </c>
      <c r="G41" s="67"/>
      <c r="H41" s="68"/>
      <c r="I41" s="66" t="s">
        <v>66</v>
      </c>
      <c r="J41" s="67"/>
      <c r="K41" s="67"/>
      <c r="L41" s="68"/>
    </row>
    <row r="42" spans="1:12" ht="15.75" thickBot="1">
      <c r="A42" s="69"/>
      <c r="B42" s="70"/>
      <c r="C42" s="71"/>
      <c r="D42" s="71"/>
      <c r="E42" s="71"/>
      <c r="F42" s="70"/>
      <c r="G42" s="71"/>
      <c r="H42" s="72"/>
      <c r="I42" s="70" t="s">
        <v>67</v>
      </c>
      <c r="J42" s="71"/>
      <c r="K42" s="71"/>
      <c r="L42" s="72"/>
    </row>
    <row r="43" spans="1:12">
      <c r="A43" s="73" t="s">
        <v>68</v>
      </c>
      <c r="B43" s="74" t="s">
        <v>69</v>
      </c>
      <c r="C43" s="74"/>
      <c r="D43" s="74"/>
      <c r="E43" s="75"/>
      <c r="F43" s="76" t="s">
        <v>70</v>
      </c>
      <c r="G43" s="77"/>
      <c r="H43" s="78"/>
      <c r="I43" s="76" t="s">
        <v>71</v>
      </c>
      <c r="J43" s="77"/>
      <c r="K43" s="77"/>
      <c r="L43" s="78"/>
    </row>
    <row r="44" spans="1:12">
      <c r="A44" s="38" t="s">
        <v>72</v>
      </c>
      <c r="B44" s="47" t="s">
        <v>73</v>
      </c>
      <c r="C44" s="47"/>
      <c r="D44" s="47"/>
      <c r="E44" s="41"/>
      <c r="F44" s="79" t="s">
        <v>74</v>
      </c>
      <c r="G44" s="80"/>
      <c r="H44" s="81"/>
      <c r="I44" s="79" t="s">
        <v>75</v>
      </c>
      <c r="J44" s="80"/>
      <c r="K44" s="80"/>
      <c r="L44" s="81"/>
    </row>
    <row r="45" spans="1:12">
      <c r="A45" s="38" t="s">
        <v>76</v>
      </c>
      <c r="B45" s="47" t="s">
        <v>77</v>
      </c>
      <c r="C45" s="47"/>
      <c r="D45" s="47"/>
      <c r="E45" s="41"/>
      <c r="F45" s="79" t="s">
        <v>78</v>
      </c>
      <c r="G45" s="80"/>
      <c r="H45" s="81"/>
      <c r="I45" s="79" t="s">
        <v>79</v>
      </c>
      <c r="J45" s="80"/>
      <c r="K45" s="80"/>
      <c r="L45" s="81"/>
    </row>
    <row r="46" spans="1:12">
      <c r="A46" s="38" t="s">
        <v>80</v>
      </c>
      <c r="B46" s="47" t="s">
        <v>81</v>
      </c>
      <c r="C46" s="47"/>
      <c r="D46" s="47"/>
      <c r="E46" s="41"/>
      <c r="F46" s="79" t="s">
        <v>82</v>
      </c>
      <c r="G46" s="80"/>
      <c r="H46" s="81"/>
      <c r="I46" s="79" t="s">
        <v>83</v>
      </c>
      <c r="J46" s="80"/>
      <c r="K46" s="80"/>
      <c r="L46" s="81"/>
    </row>
    <row r="47" spans="1:12">
      <c r="A47" s="38" t="s">
        <v>84</v>
      </c>
      <c r="B47" s="47" t="s">
        <v>85</v>
      </c>
      <c r="C47" s="47"/>
      <c r="D47" s="47"/>
      <c r="E47" s="41"/>
      <c r="F47" s="79" t="s">
        <v>86</v>
      </c>
      <c r="G47" s="80"/>
      <c r="H47" s="81"/>
      <c r="I47" s="79" t="s">
        <v>87</v>
      </c>
      <c r="J47" s="80"/>
      <c r="K47" s="80"/>
      <c r="L47" s="81"/>
    </row>
    <row r="48" spans="1:12" ht="15.75" thickBot="1">
      <c r="A48" s="82" t="s">
        <v>88</v>
      </c>
      <c r="B48" s="83" t="s">
        <v>89</v>
      </c>
      <c r="C48" s="83"/>
      <c r="D48" s="83"/>
      <c r="E48" s="84"/>
      <c r="F48" s="32" t="s">
        <v>90</v>
      </c>
      <c r="G48" s="33"/>
      <c r="H48" s="34"/>
      <c r="I48" s="32" t="s">
        <v>91</v>
      </c>
      <c r="J48" s="33"/>
      <c r="K48" s="33"/>
      <c r="L48" s="34"/>
    </row>
    <row r="50" spans="1:12">
      <c r="A50" s="85" t="s">
        <v>92</v>
      </c>
      <c r="B50" s="9">
        <f>I4+1</f>
        <v>2014</v>
      </c>
      <c r="C50" s="1" t="s">
        <v>93</v>
      </c>
    </row>
    <row r="51" spans="1:12">
      <c r="A51" s="86" t="s">
        <v>94</v>
      </c>
    </row>
    <row r="52" spans="1:12">
      <c r="A52" s="86" t="s">
        <v>95</v>
      </c>
      <c r="F52" s="14">
        <f>H69</f>
        <v>6.100842066080892</v>
      </c>
      <c r="G52" s="1" t="s">
        <v>96</v>
      </c>
    </row>
    <row r="53" spans="1:12">
      <c r="A53" s="86" t="s">
        <v>97</v>
      </c>
      <c r="C53" s="87"/>
      <c r="G53" s="9"/>
    </row>
    <row r="54" spans="1:12">
      <c r="A54" s="86" t="s">
        <v>98</v>
      </c>
      <c r="E54" s="9"/>
      <c r="K54" s="9"/>
    </row>
    <row r="55" spans="1:12">
      <c r="A55" s="88" t="s">
        <v>99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18"/>
    </row>
    <row r="56" spans="1:12">
      <c r="A56" s="88" t="s">
        <v>100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1:12">
      <c r="A57" s="88" t="s">
        <v>101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</row>
    <row r="58" spans="1:12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</row>
    <row r="59" spans="1:12">
      <c r="A59" s="86" t="s">
        <v>102</v>
      </c>
      <c r="B59" s="9">
        <f>I4+1</f>
        <v>2014</v>
      </c>
      <c r="C59" s="1" t="s">
        <v>103</v>
      </c>
    </row>
    <row r="60" spans="1:12">
      <c r="A60" s="86" t="s">
        <v>104</v>
      </c>
    </row>
    <row r="61" spans="1:12">
      <c r="A61" s="86" t="s">
        <v>105</v>
      </c>
      <c r="J61" s="16">
        <v>15000</v>
      </c>
      <c r="K61" s="1" t="s">
        <v>16</v>
      </c>
    </row>
    <row r="62" spans="1:12">
      <c r="A62" s="90" t="s">
        <v>106</v>
      </c>
      <c r="B62" s="90"/>
      <c r="C62" s="90"/>
      <c r="D62" s="90"/>
      <c r="E62" s="90"/>
      <c r="J62" s="16">
        <v>10000</v>
      </c>
      <c r="K62" s="1" t="s">
        <v>16</v>
      </c>
    </row>
    <row r="63" spans="1:12">
      <c r="A63" s="86" t="s">
        <v>107</v>
      </c>
      <c r="J63" s="16">
        <v>1500</v>
      </c>
      <c r="K63" s="1" t="s">
        <v>16</v>
      </c>
    </row>
    <row r="64" spans="1:12">
      <c r="A64" s="86" t="s">
        <v>108</v>
      </c>
      <c r="J64" s="16">
        <v>15000</v>
      </c>
      <c r="K64" s="1" t="s">
        <v>16</v>
      </c>
    </row>
    <row r="65" spans="1:11">
      <c r="A65" s="86" t="s">
        <v>109</v>
      </c>
      <c r="J65" s="16">
        <v>8000</v>
      </c>
      <c r="K65" s="1" t="s">
        <v>16</v>
      </c>
    </row>
    <row r="66" spans="1:11">
      <c r="A66" s="86" t="s">
        <v>110</v>
      </c>
      <c r="J66" s="16">
        <v>8000</v>
      </c>
      <c r="K66" s="1" t="s">
        <v>16</v>
      </c>
    </row>
    <row r="67" spans="1:11">
      <c r="A67" s="91" t="s">
        <v>111</v>
      </c>
      <c r="J67" s="21">
        <f>SUM(J61:J66)</f>
        <v>57500</v>
      </c>
      <c r="K67" s="92" t="s">
        <v>112</v>
      </c>
    </row>
    <row r="68" spans="1:11">
      <c r="A68" s="86" t="s">
        <v>113</v>
      </c>
      <c r="H68" s="9">
        <f>I4</f>
        <v>2013</v>
      </c>
      <c r="I68" s="1" t="s">
        <v>114</v>
      </c>
      <c r="K68" s="21">
        <f>G39</f>
        <v>25542.221866666667</v>
      </c>
    </row>
    <row r="69" spans="1:11">
      <c r="A69" s="86" t="s">
        <v>115</v>
      </c>
      <c r="C69" s="64">
        <f>J67+K68</f>
        <v>83042.221866666659</v>
      </c>
      <c r="D69" s="9" t="s">
        <v>116</v>
      </c>
      <c r="E69" s="93">
        <f>I4+1</f>
        <v>2014</v>
      </c>
      <c r="F69" s="1" t="s">
        <v>117</v>
      </c>
      <c r="H69" s="14">
        <f>C69/(E6*12)</f>
        <v>6.100842066080892</v>
      </c>
      <c r="I69" s="1" t="s">
        <v>118</v>
      </c>
    </row>
    <row r="71" spans="1:11">
      <c r="B71" s="1" t="s">
        <v>119</v>
      </c>
    </row>
    <row r="72" spans="1:11">
      <c r="B72" s="1" t="s">
        <v>65</v>
      </c>
      <c r="I72" s="1" t="s">
        <v>120</v>
      </c>
    </row>
    <row r="73" spans="1:11">
      <c r="K73" s="2"/>
    </row>
    <row r="74" spans="1:1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</sheetData>
  <mergeCells count="62">
    <mergeCell ref="A62:E62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B43:E43"/>
    <mergeCell ref="F43:H43"/>
    <mergeCell ref="I43:L43"/>
    <mergeCell ref="B44:E44"/>
    <mergeCell ref="F44:H44"/>
    <mergeCell ref="I44:L44"/>
    <mergeCell ref="K37:L37"/>
    <mergeCell ref="B41:E41"/>
    <mergeCell ref="F41:H41"/>
    <mergeCell ref="I41:L41"/>
    <mergeCell ref="B42:E42"/>
    <mergeCell ref="F42:H42"/>
    <mergeCell ref="I42:L42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2014-04-11T02:38:02Z</dcterms:modified>
</cp:coreProperties>
</file>