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1" i="1"/>
  <c r="H70"/>
  <c r="J69"/>
  <c r="B61"/>
  <c r="B52"/>
  <c r="B42"/>
  <c r="D41"/>
  <c r="K35"/>
  <c r="K33"/>
  <c r="K32"/>
  <c r="K31"/>
  <c r="K30"/>
  <c r="K29"/>
  <c r="J29"/>
  <c r="K28"/>
  <c r="K36" s="1"/>
  <c r="K23"/>
  <c r="G19"/>
  <c r="A20" s="1"/>
  <c r="G17"/>
  <c r="G16"/>
  <c r="G15"/>
  <c r="G14"/>
  <c r="J13"/>
  <c r="I7"/>
  <c r="G7"/>
  <c r="B6"/>
  <c r="K37" l="1"/>
  <c r="K38"/>
  <c r="K39" s="1"/>
  <c r="G41" s="1"/>
  <c r="K70" s="1"/>
  <c r="C71" s="1"/>
  <c r="H71" s="1"/>
  <c r="F54" s="1"/>
</calcChain>
</file>

<file path=xl/sharedStrings.xml><?xml version="1.0" encoding="utf-8"?>
<sst xmlns="http://schemas.openxmlformats.org/spreadsheetml/2006/main" count="146" uniqueCount="120">
  <si>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</si>
  <si>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</si>
  <si>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</si>
  <si>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</si>
  <si>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</si>
  <si>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</si>
  <si>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</si>
  <si>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111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</si>
  <si>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</si>
  <si>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</si>
  <si>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</si>
  <si>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</si>
  <si>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</si>
  <si>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</si>
  <si>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</si>
  <si>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3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</si>
  <si>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</si>
  <si>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7 -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</si>
  <si>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</si>
  <si>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</si>
  <si>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</si>
  <si>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</si>
  <si>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</si>
  <si>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</si>
  <si>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</si>
  <si>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</si>
  <si>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</si>
  <si>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</si>
  <si>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</si>
  <si>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</si>
  <si>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</si>
  <si>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</si>
  <si>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</si>
  <si>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</si>
  <si>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</si>
  <si>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</si>
  <si>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</si>
  <si>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корта)(2,3%).</t>
  </si>
  <si>
    <t>шт.</t>
  </si>
  <si>
    <t>Монтаж дополнительного наружного освещения дороги(2,3%).</t>
  </si>
  <si>
    <t>Генеральная 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</si>
  <si>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</si>
  <si>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 уборка подъезда в сентябре.</t>
  </si>
  <si>
    <t>Ремонт наружного освещения (автовышка)(2,3%).</t>
  </si>
  <si>
    <t>м/час</t>
  </si>
  <si>
    <t>Покраска дорожных бордюров и разметка дорог вдоль домов(2,3%).</t>
  </si>
  <si>
    <t xml:space="preserve">Ремонт освещения в подъезде (замена ламп, светильника,выключателя). </t>
  </si>
  <si>
    <t>Благоустройство территории (высадка деревьев, кустарников, цветов) (4%).</t>
  </si>
  <si>
    <t>Изготовление крестовин для установки новогодних елок (2,3%).</t>
  </si>
  <si>
    <t>Техн. обслуживание охранной сигнализации за 2013г (18,66%).</t>
  </si>
  <si>
    <t>мес.</t>
  </si>
  <si>
    <t>Тех. обслуживание видеонаблюдения за 2013 год (9,1%)</t>
  </si>
  <si>
    <t>Новогодняя елка (2,3%)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</si>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</sst>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7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2" fontId="7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5" fillId="0" borderId="0" xfId="0" applyNumberFormat="1" applyFont="1" applyFill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5" fillId="0" borderId="12" xfId="0" applyFont="1" applyFill="1" applyBorder="1" applyAlignment="1"/>
    <xf numFmtId="4" fontId="5" fillId="0" borderId="12" xfId="0" applyNumberFormat="1" applyFont="1" applyFill="1" applyBorder="1" applyAlignment="1">
      <alignment horizontal="right"/>
    </xf>
    <xf numFmtId="4" fontId="5" fillId="0" borderId="14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1" fillId="0" borderId="10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9" xfId="0" applyNumberFormat="1" applyFont="1" applyFill="1" applyBorder="1" applyAlignment="1"/>
    <xf numFmtId="4" fontId="1" fillId="0" borderId="10" xfId="0" applyNumberFormat="1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164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5" fillId="0" borderId="9" xfId="0" applyNumberFormat="1" applyFont="1" applyFill="1" applyBorder="1" applyAlignment="1"/>
    <xf numFmtId="4" fontId="5" fillId="0" borderId="10" xfId="0" applyNumberFormat="1" applyFont="1" applyFill="1" applyBorder="1" applyAlignment="1"/>
    <xf numFmtId="0" fontId="1" fillId="0" borderId="5" xfId="0" applyFont="1" applyFill="1" applyBorder="1"/>
    <xf numFmtId="4" fontId="5" fillId="0" borderId="6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1" fillId="0" borderId="11" xfId="0" applyFont="1" applyFill="1" applyBorder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4" fontId="7" fillId="0" borderId="6" xfId="0" applyNumberFormat="1" applyFont="1" applyFill="1" applyBorder="1" applyAlignment="1"/>
    <xf numFmtId="4" fontId="7" fillId="0" borderId="8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11/&#1054;&#1090;&#1095;&#1077;&#1090;%20&#1041;&#1077;&#1088;&#1077;&#1079;&#1086;&#1074;&#1099;&#1081;%20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70">
          <cell r="G70">
            <v>37235.360876799998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workbookViewId="0">
      <selection activeCell="K75" sqref="K75"/>
    </sheetView>
  </sheetViews>
  <sheetFormatPr defaultRowHeight="15"/>
  <cols>
    <col min="1" max="1" width="6.42578125" style="1" customWidth="1"/>
    <col min="2" max="2" width="8.85546875" style="1" customWidth="1"/>
    <col min="3" max="3" width="13.140625" style="1" customWidth="1"/>
    <col min="4" max="4" width="6.28515625" style="1" customWidth="1"/>
    <col min="5" max="5" width="7.7109375" style="1" customWidth="1"/>
    <col min="6" max="6" width="9.28515625" style="1" customWidth="1"/>
    <col min="7" max="8" width="12.5703125" style="1" customWidth="1"/>
    <col min="9" max="9" width="8.7109375" style="1" customWidth="1"/>
    <col min="10" max="11" width="10.42578125" style="1" customWidth="1"/>
    <col min="12" max="12" width="2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111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673.89</v>
      </c>
      <c r="F6" s="1" t="s">
        <v>8</v>
      </c>
    </row>
    <row r="7" spans="1:12" ht="15.75">
      <c r="A7" s="11">
        <v>439849.61</v>
      </c>
      <c r="B7" s="11"/>
      <c r="C7" s="12" t="s">
        <v>9</v>
      </c>
      <c r="G7" s="13">
        <f>A7-J8</f>
        <v>366134.88</v>
      </c>
      <c r="H7" s="9" t="s">
        <v>10</v>
      </c>
      <c r="I7" s="14">
        <f>(G7/A7)*100</f>
        <v>83.240924096761177</v>
      </c>
      <c r="J7" s="1" t="s">
        <v>11</v>
      </c>
    </row>
    <row r="8" spans="1:12" ht="15.75">
      <c r="A8" s="1" t="s">
        <v>12</v>
      </c>
      <c r="J8" s="15">
        <v>73714.73</v>
      </c>
      <c r="K8" s="1" t="s">
        <v>13</v>
      </c>
    </row>
    <row r="9" spans="1:12">
      <c r="A9" s="1" t="s">
        <v>14</v>
      </c>
    </row>
    <row r="10" spans="1:12">
      <c r="B10" s="16"/>
      <c r="E10" s="17"/>
      <c r="F10" s="16"/>
      <c r="I10" s="17"/>
      <c r="J10" s="16"/>
    </row>
    <row r="11" spans="1:12">
      <c r="A11" s="1" t="s">
        <v>15</v>
      </c>
      <c r="B11" s="16">
        <v>10985.84</v>
      </c>
      <c r="C11" s="1" t="s">
        <v>16</v>
      </c>
      <c r="E11" s="18" t="s">
        <v>17</v>
      </c>
      <c r="F11" s="16">
        <v>26583.5</v>
      </c>
      <c r="G11" s="1" t="s">
        <v>16</v>
      </c>
      <c r="I11" s="18" t="s">
        <v>18</v>
      </c>
      <c r="J11" s="16">
        <v>10662.49</v>
      </c>
      <c r="K11" s="1" t="s">
        <v>16</v>
      </c>
    </row>
    <row r="12" spans="1:12">
      <c r="B12" s="16"/>
      <c r="E12" s="19"/>
      <c r="F12" s="16"/>
      <c r="I12" s="19"/>
      <c r="J12" s="16"/>
    </row>
    <row r="13" spans="1:12" ht="15.75">
      <c r="A13" s="1" t="s">
        <v>19</v>
      </c>
      <c r="J13" s="16">
        <f>G14+G15+G16+G17</f>
        <v>73714.73000000001</v>
      </c>
      <c r="K13" s="20" t="s">
        <v>20</v>
      </c>
    </row>
    <row r="14" spans="1:12">
      <c r="A14" s="21" t="s">
        <v>21</v>
      </c>
      <c r="B14" s="1" t="s">
        <v>22</v>
      </c>
      <c r="G14" s="22">
        <f>(J8*43.5/100)</f>
        <v>32065.90755</v>
      </c>
      <c r="H14" s="1" t="s">
        <v>16</v>
      </c>
    </row>
    <row r="15" spans="1:12">
      <c r="A15" s="21" t="s">
        <v>21</v>
      </c>
      <c r="B15" s="1" t="s">
        <v>23</v>
      </c>
      <c r="G15" s="22">
        <f>(J8*36.6/100)</f>
        <v>26979.591179999999</v>
      </c>
      <c r="H15" s="1" t="s">
        <v>16</v>
      </c>
    </row>
    <row r="16" spans="1:12">
      <c r="A16" s="21" t="s">
        <v>21</v>
      </c>
      <c r="B16" s="1" t="s">
        <v>24</v>
      </c>
      <c r="G16" s="22">
        <f>(J8*12.5/100)</f>
        <v>9214.3412499999995</v>
      </c>
      <c r="H16" s="1" t="s">
        <v>16</v>
      </c>
      <c r="K16" s="12"/>
      <c r="L16" s="23"/>
    </row>
    <row r="17" spans="1:12">
      <c r="A17" s="21" t="s">
        <v>21</v>
      </c>
      <c r="B17" s="1" t="s">
        <v>25</v>
      </c>
      <c r="G17" s="22">
        <f>(J8*7.4/100)</f>
        <v>5454.8900199999998</v>
      </c>
      <c r="H17" s="1" t="s">
        <v>16</v>
      </c>
    </row>
    <row r="18" spans="1:12">
      <c r="G18" s="24"/>
    </row>
    <row r="19" spans="1:12">
      <c r="A19" s="25" t="s">
        <v>26</v>
      </c>
      <c r="G19" s="22">
        <f>(E6-Q9)*5.45*12/1.03</f>
        <v>42788.743689320392</v>
      </c>
      <c r="H19" s="1" t="s">
        <v>27</v>
      </c>
    </row>
    <row r="20" spans="1:12" ht="15.75" thickBot="1">
      <c r="A20" s="26">
        <f>G19*I7/100</f>
        <v>35617.745656384875</v>
      </c>
      <c r="B20" s="26"/>
      <c r="C20" s="1" t="s">
        <v>28</v>
      </c>
    </row>
    <row r="21" spans="1:12">
      <c r="A21" s="27" t="s">
        <v>2</v>
      </c>
      <c r="B21" s="28" t="s">
        <v>29</v>
      </c>
      <c r="C21" s="29"/>
      <c r="D21" s="29"/>
      <c r="E21" s="29"/>
      <c r="F21" s="29"/>
      <c r="G21" s="29"/>
      <c r="H21" s="30"/>
      <c r="I21" s="27" t="s">
        <v>30</v>
      </c>
      <c r="J21" s="31" t="s">
        <v>31</v>
      </c>
      <c r="K21" s="28" t="s">
        <v>32</v>
      </c>
      <c r="L21" s="30"/>
    </row>
    <row r="22" spans="1:12" ht="15.75" thickBot="1">
      <c r="A22" s="32" t="s">
        <v>33</v>
      </c>
      <c r="B22" s="33"/>
      <c r="C22" s="34"/>
      <c r="D22" s="34"/>
      <c r="E22" s="34"/>
      <c r="F22" s="34"/>
      <c r="G22" s="34"/>
      <c r="H22" s="35"/>
      <c r="I22" s="32" t="s">
        <v>34</v>
      </c>
      <c r="J22" s="36"/>
      <c r="K22" s="37" t="s">
        <v>35</v>
      </c>
      <c r="L22" s="38"/>
    </row>
    <row r="23" spans="1:12" ht="15.75" thickBot="1">
      <c r="A23" s="39"/>
      <c r="B23" s="40" t="s">
        <v>36</v>
      </c>
      <c r="C23" s="41"/>
      <c r="D23" s="41"/>
      <c r="E23" s="41"/>
      <c r="F23" s="41"/>
      <c r="G23" s="41"/>
      <c r="H23" s="42"/>
      <c r="I23" s="39"/>
      <c r="J23" s="43"/>
      <c r="K23" s="44">
        <f>'[1]2012'!G70</f>
        <v>37235.360876799998</v>
      </c>
      <c r="L23" s="45"/>
    </row>
    <row r="24" spans="1:12">
      <c r="A24" s="46">
        <v>1</v>
      </c>
      <c r="B24" s="47" t="s">
        <v>37</v>
      </c>
      <c r="C24" s="48"/>
      <c r="D24" s="48"/>
      <c r="E24" s="48"/>
      <c r="F24" s="48"/>
      <c r="G24" s="48"/>
      <c r="H24" s="49"/>
      <c r="I24" s="50" t="s">
        <v>38</v>
      </c>
      <c r="J24" s="51">
        <v>1</v>
      </c>
      <c r="K24" s="52">
        <v>50</v>
      </c>
      <c r="L24" s="53"/>
    </row>
    <row r="25" spans="1:12">
      <c r="A25" s="46">
        <v>2</v>
      </c>
      <c r="B25" s="54" t="s">
        <v>39</v>
      </c>
      <c r="C25" s="55"/>
      <c r="D25" s="55"/>
      <c r="E25" s="55"/>
      <c r="F25" s="55"/>
      <c r="G25" s="55"/>
      <c r="H25" s="49"/>
      <c r="I25" s="46" t="s">
        <v>38</v>
      </c>
      <c r="J25" s="51">
        <v>13</v>
      </c>
      <c r="K25" s="56">
        <v>1330.3</v>
      </c>
      <c r="L25" s="57"/>
    </row>
    <row r="26" spans="1:12">
      <c r="A26" s="46">
        <v>3</v>
      </c>
      <c r="B26" s="54" t="s">
        <v>40</v>
      </c>
      <c r="C26" s="58"/>
      <c r="D26" s="58"/>
      <c r="E26" s="58"/>
      <c r="F26" s="58"/>
      <c r="G26" s="58"/>
      <c r="H26" s="59"/>
      <c r="I26" s="46" t="s">
        <v>41</v>
      </c>
      <c r="J26" s="60">
        <v>252</v>
      </c>
      <c r="K26" s="52">
        <v>1600</v>
      </c>
      <c r="L26" s="53"/>
    </row>
    <row r="27" spans="1:12">
      <c r="A27" s="46">
        <v>4</v>
      </c>
      <c r="B27" s="54" t="s">
        <v>42</v>
      </c>
      <c r="C27" s="58"/>
      <c r="D27" s="58"/>
      <c r="E27" s="58"/>
      <c r="F27" s="58"/>
      <c r="G27" s="58"/>
      <c r="H27" s="59"/>
      <c r="I27" s="46" t="s">
        <v>41</v>
      </c>
      <c r="J27" s="60">
        <v>252</v>
      </c>
      <c r="K27" s="52">
        <v>1600</v>
      </c>
      <c r="L27" s="53"/>
    </row>
    <row r="28" spans="1:12">
      <c r="A28" s="46">
        <v>5</v>
      </c>
      <c r="B28" s="54" t="s">
        <v>43</v>
      </c>
      <c r="C28" s="58"/>
      <c r="D28" s="58"/>
      <c r="E28" s="58"/>
      <c r="F28" s="58"/>
      <c r="G28" s="58"/>
      <c r="H28" s="59"/>
      <c r="I28" s="61" t="s">
        <v>44</v>
      </c>
      <c r="J28" s="60">
        <v>2</v>
      </c>
      <c r="K28" s="52">
        <f>1100*0.023</f>
        <v>25.3</v>
      </c>
      <c r="L28" s="53"/>
    </row>
    <row r="29" spans="1:12">
      <c r="A29" s="46">
        <v>6</v>
      </c>
      <c r="B29" s="47" t="s">
        <v>45</v>
      </c>
      <c r="C29" s="55"/>
      <c r="D29" s="55"/>
      <c r="E29" s="55"/>
      <c r="F29" s="55"/>
      <c r="G29" s="55"/>
      <c r="H29" s="49"/>
      <c r="I29" s="46" t="s">
        <v>41</v>
      </c>
      <c r="J29" s="62">
        <f>1080/12</f>
        <v>90</v>
      </c>
      <c r="K29" s="56">
        <f>(8028.13+3000)/12</f>
        <v>919.01083333333338</v>
      </c>
      <c r="L29" s="57"/>
    </row>
    <row r="30" spans="1:12">
      <c r="A30" s="46">
        <v>7</v>
      </c>
      <c r="B30" s="47" t="s">
        <v>46</v>
      </c>
      <c r="C30" s="55"/>
      <c r="D30" s="55"/>
      <c r="E30" s="55"/>
      <c r="F30" s="55"/>
      <c r="G30" s="55"/>
      <c r="H30" s="49"/>
      <c r="I30" s="46" t="s">
        <v>38</v>
      </c>
      <c r="J30" s="9">
        <v>8</v>
      </c>
      <c r="K30" s="56">
        <f>1520+560+50</f>
        <v>2130</v>
      </c>
      <c r="L30" s="57"/>
    </row>
    <row r="31" spans="1:12">
      <c r="A31" s="46">
        <v>8</v>
      </c>
      <c r="B31" s="47" t="s">
        <v>47</v>
      </c>
      <c r="C31" s="55"/>
      <c r="D31" s="55"/>
      <c r="E31" s="55"/>
      <c r="F31" s="55"/>
      <c r="G31" s="55"/>
      <c r="H31" s="49"/>
      <c r="I31" s="63" t="s">
        <v>38</v>
      </c>
      <c r="J31" s="64">
        <v>30</v>
      </c>
      <c r="K31" s="52">
        <f>(13250+1000)*0.04</f>
        <v>570</v>
      </c>
      <c r="L31" s="53"/>
    </row>
    <row r="32" spans="1:12">
      <c r="A32" s="46">
        <v>9</v>
      </c>
      <c r="B32" s="47" t="s">
        <v>48</v>
      </c>
      <c r="C32" s="55"/>
      <c r="D32" s="55"/>
      <c r="E32" s="55"/>
      <c r="F32" s="55"/>
      <c r="G32" s="55"/>
      <c r="H32" s="49"/>
      <c r="I32" s="46" t="s">
        <v>38</v>
      </c>
      <c r="J32" s="9">
        <v>1</v>
      </c>
      <c r="K32" s="56">
        <f>(9000+5031)/3*1*0.03</f>
        <v>140.31</v>
      </c>
      <c r="L32" s="57"/>
    </row>
    <row r="33" spans="1:12">
      <c r="A33" s="46">
        <v>10</v>
      </c>
      <c r="B33" s="47" t="s">
        <v>49</v>
      </c>
      <c r="C33" s="48"/>
      <c r="D33" s="48"/>
      <c r="E33" s="48"/>
      <c r="F33" s="48"/>
      <c r="G33" s="48"/>
      <c r="H33" s="49"/>
      <c r="I33" s="46" t="s">
        <v>50</v>
      </c>
      <c r="J33" s="65">
        <v>12</v>
      </c>
      <c r="K33" s="52">
        <f>3700*12*0.1866</f>
        <v>8285.0399999999991</v>
      </c>
      <c r="L33" s="53"/>
    </row>
    <row r="34" spans="1:12">
      <c r="A34" s="46">
        <v>11</v>
      </c>
      <c r="B34" s="47" t="s">
        <v>51</v>
      </c>
      <c r="C34" s="48"/>
      <c r="D34" s="48"/>
      <c r="E34" s="48"/>
      <c r="F34" s="48"/>
      <c r="G34" s="48"/>
      <c r="H34" s="49"/>
      <c r="I34" s="46" t="s">
        <v>50</v>
      </c>
      <c r="J34" s="65">
        <v>12</v>
      </c>
      <c r="K34" s="52">
        <v>2181.8000000000002</v>
      </c>
      <c r="L34" s="53"/>
    </row>
    <row r="35" spans="1:12">
      <c r="A35" s="46">
        <v>12</v>
      </c>
      <c r="B35" s="47" t="s">
        <v>52</v>
      </c>
      <c r="C35" s="48"/>
      <c r="D35" s="48"/>
      <c r="E35" s="48"/>
      <c r="F35" s="48"/>
      <c r="G35" s="48"/>
      <c r="H35" s="49"/>
      <c r="I35" s="46" t="s">
        <v>38</v>
      </c>
      <c r="J35" s="51">
        <v>2</v>
      </c>
      <c r="K35" s="56">
        <f>28684*0.03</f>
        <v>860.52</v>
      </c>
      <c r="L35" s="57"/>
    </row>
    <row r="36" spans="1:12">
      <c r="A36" s="46"/>
      <c r="B36" s="47" t="s">
        <v>53</v>
      </c>
      <c r="C36" s="48"/>
      <c r="D36" s="48"/>
      <c r="E36" s="48"/>
      <c r="F36" s="48"/>
      <c r="G36" s="48"/>
      <c r="H36" s="48"/>
      <c r="I36" s="46"/>
      <c r="J36" s="65"/>
      <c r="K36" s="66">
        <f>SUM(K24:L35)</f>
        <v>19692.280833333331</v>
      </c>
      <c r="L36" s="67"/>
    </row>
    <row r="37" spans="1:12">
      <c r="A37" s="46"/>
      <c r="B37" s="47" t="s">
        <v>54</v>
      </c>
      <c r="C37" s="48"/>
      <c r="D37" s="48"/>
      <c r="E37" s="48"/>
      <c r="F37" s="48"/>
      <c r="G37" s="48"/>
      <c r="H37" s="48"/>
      <c r="I37" s="46"/>
      <c r="J37" s="65"/>
      <c r="K37" s="56">
        <f>K36*0.14</f>
        <v>2756.9193166666664</v>
      </c>
      <c r="L37" s="57"/>
    </row>
    <row r="38" spans="1:12" ht="15.75" thickBot="1">
      <c r="A38" s="46"/>
      <c r="B38" s="1" t="s">
        <v>55</v>
      </c>
      <c r="I38" s="68"/>
      <c r="K38" s="69">
        <f>SUM(K36:L37)</f>
        <v>22449.200149999997</v>
      </c>
      <c r="L38" s="70"/>
    </row>
    <row r="39" spans="1:12" ht="16.5" thickBot="1">
      <c r="A39" s="71"/>
      <c r="B39" s="43" t="s">
        <v>56</v>
      </c>
      <c r="C39" s="72"/>
      <c r="D39" s="72"/>
      <c r="E39" s="72"/>
      <c r="F39" s="72"/>
      <c r="G39" s="72"/>
      <c r="H39" s="73"/>
      <c r="I39" s="71"/>
      <c r="J39" s="71"/>
      <c r="K39" s="74">
        <f>K38+K23</f>
        <v>59684.561026799995</v>
      </c>
      <c r="L39" s="75"/>
    </row>
    <row r="40" spans="1:12">
      <c r="A40" s="1" t="s">
        <v>57</v>
      </c>
    </row>
    <row r="41" spans="1:12">
      <c r="A41" s="1" t="s">
        <v>58</v>
      </c>
      <c r="D41" s="9">
        <f>I4</f>
        <v>2013</v>
      </c>
      <c r="E41" s="1" t="s">
        <v>59</v>
      </c>
      <c r="G41" s="10">
        <f>K39-G19</f>
        <v>16895.817337479602</v>
      </c>
      <c r="H41" s="1" t="s">
        <v>60</v>
      </c>
    </row>
    <row r="42" spans="1:12" ht="15.75" thickBot="1">
      <c r="A42" s="1" t="s">
        <v>61</v>
      </c>
      <c r="B42" s="9">
        <f>I4</f>
        <v>2013</v>
      </c>
      <c r="C42" s="1" t="s">
        <v>62</v>
      </c>
    </row>
    <row r="43" spans="1:12">
      <c r="A43" s="76" t="s">
        <v>2</v>
      </c>
      <c r="B43" s="77" t="s">
        <v>63</v>
      </c>
      <c r="C43" s="78"/>
      <c r="D43" s="78"/>
      <c r="E43" s="78"/>
      <c r="F43" s="77" t="s">
        <v>64</v>
      </c>
      <c r="G43" s="78"/>
      <c r="H43" s="79"/>
      <c r="I43" s="77" t="s">
        <v>65</v>
      </c>
      <c r="J43" s="78"/>
      <c r="K43" s="78"/>
      <c r="L43" s="79"/>
    </row>
    <row r="44" spans="1:12" ht="15.75" thickBot="1">
      <c r="A44" s="80"/>
      <c r="B44" s="81"/>
      <c r="C44" s="82"/>
      <c r="D44" s="82"/>
      <c r="E44" s="82"/>
      <c r="F44" s="81"/>
      <c r="G44" s="82"/>
      <c r="H44" s="83"/>
      <c r="I44" s="81" t="s">
        <v>66</v>
      </c>
      <c r="J44" s="82"/>
      <c r="K44" s="82"/>
      <c r="L44" s="83"/>
    </row>
    <row r="45" spans="1:12">
      <c r="A45" s="84" t="s">
        <v>67</v>
      </c>
      <c r="B45" s="85" t="s">
        <v>68</v>
      </c>
      <c r="C45" s="85"/>
      <c r="D45" s="85"/>
      <c r="E45" s="86"/>
      <c r="F45" s="87" t="s">
        <v>69</v>
      </c>
      <c r="G45" s="88"/>
      <c r="H45" s="89"/>
      <c r="I45" s="87" t="s">
        <v>70</v>
      </c>
      <c r="J45" s="88"/>
      <c r="K45" s="88"/>
      <c r="L45" s="89"/>
    </row>
    <row r="46" spans="1:12">
      <c r="A46" s="46" t="s">
        <v>71</v>
      </c>
      <c r="B46" s="48" t="s">
        <v>72</v>
      </c>
      <c r="C46" s="48"/>
      <c r="D46" s="48"/>
      <c r="E46" s="49"/>
      <c r="F46" s="90" t="s">
        <v>73</v>
      </c>
      <c r="G46" s="91"/>
      <c r="H46" s="92"/>
      <c r="I46" s="90" t="s">
        <v>74</v>
      </c>
      <c r="J46" s="91"/>
      <c r="K46" s="91"/>
      <c r="L46" s="92"/>
    </row>
    <row r="47" spans="1:12">
      <c r="A47" s="46" t="s">
        <v>75</v>
      </c>
      <c r="B47" s="48" t="s">
        <v>76</v>
      </c>
      <c r="C47" s="48"/>
      <c r="D47" s="48"/>
      <c r="E47" s="49"/>
      <c r="F47" s="90" t="s">
        <v>77</v>
      </c>
      <c r="G47" s="91"/>
      <c r="H47" s="92"/>
      <c r="I47" s="90" t="s">
        <v>78</v>
      </c>
      <c r="J47" s="91"/>
      <c r="K47" s="91"/>
      <c r="L47" s="92"/>
    </row>
    <row r="48" spans="1:12">
      <c r="A48" s="46" t="s">
        <v>79</v>
      </c>
      <c r="B48" s="48" t="s">
        <v>80</v>
      </c>
      <c r="C48" s="48"/>
      <c r="D48" s="48"/>
      <c r="E48" s="49"/>
      <c r="F48" s="90" t="s">
        <v>81</v>
      </c>
      <c r="G48" s="91"/>
      <c r="H48" s="92"/>
      <c r="I48" s="90" t="s">
        <v>82</v>
      </c>
      <c r="J48" s="91"/>
      <c r="K48" s="91"/>
      <c r="L48" s="92"/>
    </row>
    <row r="49" spans="1:12">
      <c r="A49" s="46" t="s">
        <v>83</v>
      </c>
      <c r="B49" s="48" t="s">
        <v>84</v>
      </c>
      <c r="C49" s="48"/>
      <c r="D49" s="48"/>
      <c r="E49" s="49"/>
      <c r="F49" s="90" t="s">
        <v>85</v>
      </c>
      <c r="G49" s="91"/>
      <c r="H49" s="92"/>
      <c r="I49" s="90" t="s">
        <v>86</v>
      </c>
      <c r="J49" s="91"/>
      <c r="K49" s="91"/>
      <c r="L49" s="92"/>
    </row>
    <row r="50" spans="1:12" ht="15.75" thickBot="1">
      <c r="A50" s="93" t="s">
        <v>87</v>
      </c>
      <c r="B50" s="94" t="s">
        <v>88</v>
      </c>
      <c r="C50" s="94"/>
      <c r="D50" s="94"/>
      <c r="E50" s="95"/>
      <c r="F50" s="33" t="s">
        <v>89</v>
      </c>
      <c r="G50" s="34"/>
      <c r="H50" s="35"/>
      <c r="I50" s="33" t="s">
        <v>90</v>
      </c>
      <c r="J50" s="34"/>
      <c r="K50" s="34"/>
      <c r="L50" s="35"/>
    </row>
    <row r="52" spans="1:12">
      <c r="A52" s="96" t="s">
        <v>91</v>
      </c>
      <c r="B52" s="9">
        <f>I4+1</f>
        <v>2014</v>
      </c>
      <c r="C52" s="1" t="s">
        <v>92</v>
      </c>
    </row>
    <row r="53" spans="1:12">
      <c r="A53" s="97" t="s">
        <v>93</v>
      </c>
    </row>
    <row r="54" spans="1:12">
      <c r="A54" s="97" t="s">
        <v>94</v>
      </c>
      <c r="F54" s="14">
        <f>H71</f>
        <v>9.1997973627594511</v>
      </c>
      <c r="G54" s="1" t="s">
        <v>95</v>
      </c>
    </row>
    <row r="55" spans="1:12">
      <c r="A55" s="97" t="s">
        <v>96</v>
      </c>
      <c r="C55" s="98"/>
      <c r="G55" s="9"/>
    </row>
    <row r="56" spans="1:12">
      <c r="A56" s="97" t="s">
        <v>97</v>
      </c>
      <c r="E56" s="9"/>
      <c r="K56" s="9"/>
    </row>
    <row r="57" spans="1:12">
      <c r="A57" s="99" t="s">
        <v>98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19"/>
    </row>
    <row r="58" spans="1:12">
      <c r="A58" s="100" t="s">
        <v>99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</row>
    <row r="59" spans="1:12">
      <c r="A59" s="100" t="s">
        <v>100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</row>
    <row r="60" spans="1:12">
      <c r="A60" s="99"/>
      <c r="B60" s="101"/>
      <c r="C60" s="101"/>
      <c r="D60" s="101"/>
      <c r="E60" s="101"/>
      <c r="F60" s="101"/>
      <c r="G60" s="101"/>
      <c r="H60" s="101"/>
      <c r="I60" s="101"/>
      <c r="J60" s="101"/>
      <c r="K60" s="101"/>
    </row>
    <row r="61" spans="1:12">
      <c r="A61" s="97" t="s">
        <v>101</v>
      </c>
      <c r="B61" s="9">
        <f>I4+1</f>
        <v>2014</v>
      </c>
      <c r="C61" s="1" t="s">
        <v>102</v>
      </c>
    </row>
    <row r="62" spans="1:12">
      <c r="A62" s="97" t="s">
        <v>103</v>
      </c>
    </row>
    <row r="63" spans="1:12">
      <c r="A63" s="97" t="s">
        <v>104</v>
      </c>
      <c r="J63" s="16">
        <v>15000</v>
      </c>
      <c r="K63" s="1" t="s">
        <v>16</v>
      </c>
    </row>
    <row r="64" spans="1:12">
      <c r="A64" s="100" t="s">
        <v>105</v>
      </c>
      <c r="B64" s="100"/>
      <c r="C64" s="100"/>
      <c r="D64" s="100"/>
      <c r="E64" s="100"/>
      <c r="J64" s="16">
        <v>10000</v>
      </c>
      <c r="K64" s="1" t="s">
        <v>16</v>
      </c>
    </row>
    <row r="65" spans="1:11">
      <c r="A65" s="97" t="s">
        <v>106</v>
      </c>
      <c r="J65" s="16">
        <v>1500</v>
      </c>
      <c r="K65" s="1" t="s">
        <v>16</v>
      </c>
    </row>
    <row r="66" spans="1:11">
      <c r="A66" s="97" t="s">
        <v>107</v>
      </c>
      <c r="J66" s="16">
        <v>15000</v>
      </c>
      <c r="K66" s="1" t="s">
        <v>16</v>
      </c>
    </row>
    <row r="67" spans="1:11">
      <c r="A67" s="97" t="s">
        <v>108</v>
      </c>
      <c r="J67" s="16">
        <v>8000</v>
      </c>
      <c r="K67" s="1" t="s">
        <v>16</v>
      </c>
    </row>
    <row r="68" spans="1:11">
      <c r="A68" s="97" t="s">
        <v>109</v>
      </c>
      <c r="J68" s="16">
        <v>8000</v>
      </c>
      <c r="K68" s="1" t="s">
        <v>16</v>
      </c>
    </row>
    <row r="69" spans="1:11">
      <c r="A69" s="102" t="s">
        <v>110</v>
      </c>
      <c r="J69" s="22">
        <f>SUM(J63:J68)</f>
        <v>57500</v>
      </c>
      <c r="K69" s="103" t="s">
        <v>111</v>
      </c>
    </row>
    <row r="70" spans="1:11">
      <c r="A70" s="97" t="s">
        <v>112</v>
      </c>
      <c r="H70" s="9">
        <f>I4</f>
        <v>2013</v>
      </c>
      <c r="I70" s="1" t="s">
        <v>113</v>
      </c>
      <c r="K70" s="22">
        <f>G41</f>
        <v>16895.817337479602</v>
      </c>
    </row>
    <row r="71" spans="1:11">
      <c r="A71" s="97" t="s">
        <v>114</v>
      </c>
      <c r="C71" s="10">
        <f>J69+K70</f>
        <v>74395.817337479602</v>
      </c>
      <c r="D71" s="9" t="s">
        <v>115</v>
      </c>
      <c r="E71" s="104">
        <f>I4+1</f>
        <v>2014</v>
      </c>
      <c r="F71" s="1" t="s">
        <v>116</v>
      </c>
      <c r="H71" s="14">
        <f>C71/(E6*12)</f>
        <v>9.1997973627594511</v>
      </c>
      <c r="I71" s="1" t="s">
        <v>117</v>
      </c>
    </row>
    <row r="73" spans="1:11">
      <c r="B73" s="1" t="s">
        <v>118</v>
      </c>
    </row>
    <row r="74" spans="1:11">
      <c r="B74" s="1" t="s">
        <v>64</v>
      </c>
      <c r="I74" s="1" t="s">
        <v>119</v>
      </c>
    </row>
    <row r="75" spans="1:11">
      <c r="K75" s="2"/>
    </row>
    <row r="76" spans="1:1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</row>
    <row r="84" spans="12:12">
      <c r="L84" s="106"/>
    </row>
  </sheetData>
  <mergeCells count="68">
    <mergeCell ref="A76:K76"/>
    <mergeCell ref="B50:E50"/>
    <mergeCell ref="F50:H50"/>
    <mergeCell ref="I50:L50"/>
    <mergeCell ref="A58:L58"/>
    <mergeCell ref="A59:L59"/>
    <mergeCell ref="A64:E64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B44:E44"/>
    <mergeCell ref="F44:H44"/>
    <mergeCell ref="I44:L44"/>
    <mergeCell ref="B45:E45"/>
    <mergeCell ref="F45:H45"/>
    <mergeCell ref="I45:L45"/>
    <mergeCell ref="B37:H37"/>
    <mergeCell ref="K37:L37"/>
    <mergeCell ref="K38:L38"/>
    <mergeCell ref="K39:L39"/>
    <mergeCell ref="B43:E43"/>
    <mergeCell ref="F43:H43"/>
    <mergeCell ref="I43:L43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2014-04-11T02:37:22Z</dcterms:modified>
</cp:coreProperties>
</file>