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E72" i="1"/>
  <c r="H71"/>
  <c r="J70"/>
  <c r="B62"/>
  <c r="B53"/>
  <c r="B43"/>
  <c r="D42"/>
  <c r="K36"/>
  <c r="K35"/>
  <c r="K34"/>
  <c r="K32"/>
  <c r="K31"/>
  <c r="K30"/>
  <c r="J30"/>
  <c r="K26"/>
  <c r="K23"/>
  <c r="K37" s="1"/>
  <c r="K22"/>
  <c r="G18"/>
  <c r="G16"/>
  <c r="G15"/>
  <c r="G14"/>
  <c r="G13"/>
  <c r="J12" s="1"/>
  <c r="I7"/>
  <c r="A19" s="1"/>
  <c r="G7"/>
  <c r="K38" l="1"/>
  <c r="K39" s="1"/>
  <c r="K40" s="1"/>
  <c r="G42" s="1"/>
  <c r="K71" s="1"/>
  <c r="C72" s="1"/>
  <c r="H72" s="1"/>
  <c r="F55" s="1"/>
</calcChain>
</file>

<file path=xl/sharedStrings.xml><?xml version="1.0" encoding="utf-8"?>
<sst xmlns="http://schemas.openxmlformats.org/spreadsheetml/2006/main" count="150" uniqueCount="122">
  <si>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</si>
  <si>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</si>
  <si>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</si>
  <si>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 xml:space="preserve">микрорайон   Березовый  за </t>
  </si>
  <si>
    <t>год.</t>
  </si>
  <si>
    <t xml:space="preserve">1.   В </t>
  </si>
  <si>
    <t>г.   по дому</t>
  </si>
  <si>
    <t xml:space="preserve">   114    ( </t>
  </si>
  <si>
    <t>м²) начислено за содержание, ремонт и коммунальные услуги:</t>
  </si>
  <si>
    <t>рублей, оплачено собственниками</t>
  </si>
  <si>
    <t>рублей (</t>
  </si>
  <si>
    <t>%)</t>
  </si>
  <si>
    <t>2. Задолженность жителей по квартплате и коммунальным   услугам  составляет:</t>
  </si>
  <si>
    <t xml:space="preserve"> рубля,</t>
  </si>
  <si>
    <t>в том числе (имеющие значительную задолженность):</t>
  </si>
  <si>
    <r>
      <t>оф.</t>
    </r>
    <r>
      <rPr>
        <b/>
        <sz val="11"/>
        <rFont val="Calibri"/>
        <family val="2"/>
        <charset val="204"/>
        <scheme val="minor"/>
      </rPr>
      <t xml:space="preserve"> 1 </t>
    </r>
    <r>
      <rPr>
        <sz val="11"/>
        <rFont val="Calibri"/>
        <family val="2"/>
        <charset val="204"/>
        <scheme val="minor"/>
      </rPr>
      <t xml:space="preserve">- </t>
    </r>
  </si>
  <si>
    <t>руб.</t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</si>
  <si>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10 -</t>
    </r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</si>
  <si>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12 -</t>
    </r>
  </si>
  <si>
    <t>3.  Соответственно,  компания  имеет  задолженность  перед  поставщиками  услуг</t>
  </si>
  <si>
    <t>рублей:</t>
  </si>
  <si>
    <t>•</t>
  </si>
  <si>
    <t>тепловая энергия</t>
  </si>
  <si>
    <t>водоснабжение и водоотведение</t>
  </si>
  <si>
    <t>электрическая энергия</t>
  </si>
  <si>
    <t>прочие поставщики</t>
  </si>
  <si>
    <t>4.  Плата за текущий ремонт, начисленная в размере</t>
  </si>
  <si>
    <t xml:space="preserve">   рубля   (поступило  от  жителей </t>
  </si>
  <si>
    <t>рубля),     направлена на следующие мероприятия:</t>
  </si>
  <si>
    <t>Наименование мероприятий.</t>
  </si>
  <si>
    <t>Ед.</t>
  </si>
  <si>
    <t>Количество</t>
  </si>
  <si>
    <t>Стоимость</t>
  </si>
  <si>
    <t>п/п</t>
  </si>
  <si>
    <t>изм.</t>
  </si>
  <si>
    <t>(руб.)</t>
  </si>
  <si>
    <t>Перерасход (+) или экономия (-) средств в 2012 году.</t>
  </si>
  <si>
    <t>Чистка кровли от снега.</t>
  </si>
  <si>
    <r>
      <t>м</t>
    </r>
    <r>
      <rPr>
        <sz val="11"/>
        <rFont val="Calibri"/>
        <family val="2"/>
        <charset val="204"/>
      </rPr>
      <t>²</t>
    </r>
  </si>
  <si>
    <t>Монтаж реле временив щите наружного освищения (освещение корта)(2,8%).</t>
  </si>
  <si>
    <t>шт.</t>
  </si>
  <si>
    <t>Монтаж дополнительного наружного освещения дороги(2,8%).</t>
  </si>
  <si>
    <t>Ремонт наружного освещения (2,8%).</t>
  </si>
  <si>
    <t>м/час</t>
  </si>
  <si>
    <t>Генеральная уборка подъезда в апреле.</t>
  </si>
  <si>
    <t>Генеральная уборка подъезда в сентябрь.</t>
  </si>
  <si>
    <t>Установка дополнительного светильника в мастерской</t>
  </si>
  <si>
    <t>Покраска дорожных бордюр и разметка дорог вдоль домов(2,8%).</t>
  </si>
  <si>
    <t>Благоустройство территории (высадка деревьев, кустарников, цветов)(2,8%).</t>
  </si>
  <si>
    <r>
      <t>Аварийная чистка канализации от КК5</t>
    </r>
    <r>
      <rPr>
        <sz val="11"/>
        <rFont val="Calibri"/>
        <family val="2"/>
        <charset val="204"/>
      </rPr>
      <t xml:space="preserve"> до КК7 (23,47%).</t>
    </r>
  </si>
  <si>
    <t>Тех. обслуживание видеонаблюдения за 2013 год (9,1%)</t>
  </si>
  <si>
    <t>мес.</t>
  </si>
  <si>
    <t>Тех. обслуживание охранной сигнализации ИТП (27,39%).</t>
  </si>
  <si>
    <t>Изготовление крестовин для установки новогодних елок (2,8%).</t>
  </si>
  <si>
    <t>Новогодняя елка (2,8%)</t>
  </si>
  <si>
    <t>Всего в 2013году:</t>
  </si>
  <si>
    <t>Управление МКД (14%)</t>
  </si>
  <si>
    <t>ИТОГО за 2013год:</t>
  </si>
  <si>
    <t>ИТОГО на 31.12.2013г:</t>
  </si>
  <si>
    <t xml:space="preserve">Перерасход (+) или экономия (-) средств текущего ремонта общего имущества многоквартирного дома по </t>
  </si>
  <si>
    <t>состоянию  на   31  декабря</t>
  </si>
  <si>
    <t xml:space="preserve">года составляет </t>
  </si>
  <si>
    <t>рубля.</t>
  </si>
  <si>
    <t>5.    В</t>
  </si>
  <si>
    <t xml:space="preserve">году начисление платы за содержание, ремонт и коммунальные услуги производилось </t>
  </si>
  <si>
    <t>Наименование статьи.</t>
  </si>
  <si>
    <t>ООО "УК "Альтернатива"</t>
  </si>
  <si>
    <t>Муниципальные дома</t>
  </si>
  <si>
    <t>( ОАО "Северное управление")</t>
  </si>
  <si>
    <t>1.</t>
  </si>
  <si>
    <t>Содержание общего имущества.</t>
  </si>
  <si>
    <r>
      <t>11,20 руб./м</t>
    </r>
    <r>
      <rPr>
        <sz val="11"/>
        <rFont val="Calibri"/>
        <family val="2"/>
        <charset val="204"/>
      </rPr>
      <t>²</t>
    </r>
  </si>
  <si>
    <t>16,7 руб./м²</t>
  </si>
  <si>
    <t>2.</t>
  </si>
  <si>
    <t>Текущий ремонт общего имущества.</t>
  </si>
  <si>
    <r>
      <t>5,45 руб./м</t>
    </r>
    <r>
      <rPr>
        <sz val="11"/>
        <rFont val="Calibri"/>
        <family val="2"/>
        <charset val="204"/>
      </rPr>
      <t>²</t>
    </r>
  </si>
  <si>
    <t>4,74 руб./м²</t>
  </si>
  <si>
    <t>3.</t>
  </si>
  <si>
    <t>Отопление.</t>
  </si>
  <si>
    <t>0,019 Гкал/м</t>
  </si>
  <si>
    <t>0,027 Гкал/м</t>
  </si>
  <si>
    <t>4.</t>
  </si>
  <si>
    <t>Горячее водоснабжение.</t>
  </si>
  <si>
    <t>268,18 руб./чел.</t>
  </si>
  <si>
    <t>301,44 руб./чел.</t>
  </si>
  <si>
    <t>5.</t>
  </si>
  <si>
    <t>Холодное водоснабжение.</t>
  </si>
  <si>
    <t>59,10 руб./чел.</t>
  </si>
  <si>
    <t>74,71 руб./чел.</t>
  </si>
  <si>
    <t>6.</t>
  </si>
  <si>
    <t>Водоотведение.</t>
  </si>
  <si>
    <t>96,43руб./чел.</t>
  </si>
  <si>
    <t>116,82 руб./чел.</t>
  </si>
  <si>
    <t>В</t>
  </si>
  <si>
    <t>году (с 1 января) предлагается следующая плата за содержание и ремонт общего имущества:</t>
  </si>
  <si>
    <t xml:space="preserve"> - содержание общего имущества - 11,20     рубля с кв.метра общей площади в месяц;</t>
  </si>
  <si>
    <t xml:space="preserve"> - текущий ремонт общего имущества -</t>
  </si>
  <si>
    <t>рубля с кв.метра в месяц;</t>
  </si>
  <si>
    <t xml:space="preserve"> - коммунальная услуга (отопление) будет оплачиваться по Постановлению Правительства РФ №307 от 23.05.06 г.,</t>
  </si>
  <si>
    <t xml:space="preserve"> ежемесячно равными долями, исходя из объемов потребления в 2012 году, с последующим перерасчетом в декабре 2013 г.,</t>
  </si>
  <si>
    <t xml:space="preserve">- коммунальные услуги (горячее и холодное водоснабжение, водоотведение, электроснабжение) будут оплачиваться </t>
  </si>
  <si>
    <t xml:space="preserve"> по Постановлению Правительства РФ №354 от 06.05.2011 г., ежемесячно по показаниям индивидуальных приборов</t>
  </si>
  <si>
    <t xml:space="preserve"> учета с отдельным начислением платы за общедомовые нужды.</t>
  </si>
  <si>
    <t>6.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</si>
  <si>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</si>
  <si>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</si>
  <si>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вывоз снега с придомовой территории</t>
  </si>
  <si>
    <t xml:space="preserve">  -  чистка кровли от снега</t>
  </si>
  <si>
    <t xml:space="preserve">  -  поверка (замена) манометров и термометров</t>
  </si>
  <si>
    <t xml:space="preserve">  -  передача наружных инженерных сетей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</si>
  <si>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</si>
  <si>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</si>
  <si>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</si>
  <si>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</si>
  <si>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</si>
  <si>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>году   в   размере</t>
  </si>
  <si>
    <t xml:space="preserve">          составит </t>
  </si>
  <si>
    <t>на</t>
  </si>
  <si>
    <t xml:space="preserve">год ,       или </t>
  </si>
  <si>
    <t>рубля с кв.метра в месяц.</t>
  </si>
  <si>
    <t>Директор</t>
  </si>
  <si>
    <t>А.Б. Хлебников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</si>
</sst>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9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8"/>
      <name val="Arial"/>
      <family val="2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/>
    <xf numFmtId="0" fontId="1" fillId="0" borderId="0" xfId="0" applyFont="1" applyFill="1" applyBorder="1"/>
    <xf numFmtId="164" fontId="4" fillId="0" borderId="0" xfId="0" applyNumberFormat="1" applyFont="1" applyFill="1" applyBorder="1" applyAlignment="1">
      <alignment horizontal="right" vertical="top" wrapText="1"/>
    </xf>
    <xf numFmtId="0" fontId="5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4" fontId="6" fillId="0" borderId="0" xfId="0" applyNumberFormat="1" applyFont="1" applyFill="1" applyBorder="1" applyAlignment="1">
      <alignment horizontal="center" wrapText="1"/>
    </xf>
    <xf numFmtId="4" fontId="1" fillId="0" borderId="0" xfId="0" applyNumberFormat="1" applyFont="1" applyFill="1" applyBorder="1" applyAlignment="1">
      <alignment horizontal="left"/>
    </xf>
    <xf numFmtId="4" fontId="1" fillId="0" borderId="0" xfId="0" applyNumberFormat="1" applyFont="1" applyFill="1" applyBorder="1" applyAlignment="1">
      <alignment horizontal="center"/>
    </xf>
    <xf numFmtId="4" fontId="6" fillId="0" borderId="0" xfId="0" applyNumberFormat="1" applyFont="1" applyFill="1" applyAlignment="1">
      <alignment horizontal="right"/>
    </xf>
    <xf numFmtId="4" fontId="1" fillId="0" borderId="0" xfId="0" applyNumberFormat="1" applyFont="1" applyFill="1" applyAlignment="1"/>
    <xf numFmtId="4" fontId="6" fillId="0" borderId="0" xfId="0" applyNumberFormat="1" applyFont="1" applyFill="1" applyBorder="1" applyAlignment="1">
      <alignment horizontal="center"/>
    </xf>
    <xf numFmtId="4" fontId="1" fillId="0" borderId="0" xfId="0" applyNumberFormat="1" applyFont="1" applyFill="1"/>
    <xf numFmtId="0" fontId="7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4" fontId="5" fillId="0" borderId="0" xfId="0" applyNumberFormat="1" applyFont="1" applyFill="1" applyAlignment="1">
      <alignment horizontal="left"/>
    </xf>
    <xf numFmtId="0" fontId="8" fillId="0" borderId="0" xfId="0" applyFont="1" applyFill="1" applyAlignment="1">
      <alignment horizontal="center"/>
    </xf>
    <xf numFmtId="4" fontId="7" fillId="0" borderId="0" xfId="0" applyNumberFormat="1" applyFont="1" applyFill="1"/>
    <xf numFmtId="0" fontId="1" fillId="0" borderId="0" xfId="0" applyFont="1" applyFill="1" applyAlignment="1"/>
    <xf numFmtId="4" fontId="2" fillId="0" borderId="0" xfId="0" applyNumberFormat="1" applyFont="1" applyFill="1"/>
    <xf numFmtId="0" fontId="8" fillId="0" borderId="0" xfId="0" applyFont="1" applyFill="1" applyAlignment="1">
      <alignment horizontal="left"/>
    </xf>
    <xf numFmtId="4" fontId="7" fillId="0" borderId="0" xfId="0" applyNumberFormat="1" applyFont="1" applyFill="1" applyAlignment="1">
      <alignment horizontal="right"/>
    </xf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1" xfId="0" applyFont="1" applyFill="1" applyBorder="1" applyAlignment="1"/>
    <xf numFmtId="0" fontId="7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7" fillId="0" borderId="5" xfId="0" applyFont="1" applyFill="1" applyBorder="1" applyAlignment="1"/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0" fontId="1" fillId="0" borderId="10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center"/>
    </xf>
    <xf numFmtId="0" fontId="7" fillId="0" borderId="8" xfId="0" applyFont="1" applyFill="1" applyBorder="1" applyAlignment="1"/>
    <xf numFmtId="4" fontId="7" fillId="0" borderId="8" xfId="0" applyNumberFormat="1" applyFont="1" applyFill="1" applyBorder="1" applyAlignment="1">
      <alignment horizontal="right"/>
    </xf>
    <xf numFmtId="4" fontId="7" fillId="0" borderId="10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center"/>
    </xf>
    <xf numFmtId="4" fontId="1" fillId="0" borderId="2" xfId="0" applyNumberFormat="1" applyFont="1" applyFill="1" applyBorder="1" applyAlignment="1">
      <alignment horizontal="right"/>
    </xf>
    <xf numFmtId="4" fontId="1" fillId="0" borderId="4" xfId="0" applyNumberFormat="1" applyFont="1" applyFill="1" applyBorder="1" applyAlignment="1">
      <alignment horizontal="right"/>
    </xf>
    <xf numFmtId="0" fontId="1" fillId="0" borderId="1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7" fillId="0" borderId="11" xfId="0" applyFont="1" applyFill="1" applyBorder="1" applyAlignment="1">
      <alignment horizontal="center"/>
    </xf>
    <xf numFmtId="4" fontId="1" fillId="0" borderId="6" xfId="0" applyNumberFormat="1" applyFont="1" applyFill="1" applyBorder="1" applyAlignment="1">
      <alignment horizontal="right"/>
    </xf>
    <xf numFmtId="4" fontId="1" fillId="0" borderId="7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left" wrapText="1"/>
    </xf>
    <xf numFmtId="4" fontId="1" fillId="0" borderId="6" xfId="0" applyNumberFormat="1" applyFont="1" applyFill="1" applyBorder="1" applyAlignment="1"/>
    <xf numFmtId="4" fontId="1" fillId="0" borderId="7" xfId="0" applyNumberFormat="1" applyFont="1" applyFill="1" applyBorder="1" applyAlignment="1"/>
    <xf numFmtId="165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4" fontId="7" fillId="0" borderId="6" xfId="0" applyNumberFormat="1" applyFont="1" applyFill="1" applyBorder="1" applyAlignment="1"/>
    <xf numFmtId="4" fontId="7" fillId="0" borderId="7" xfId="0" applyNumberFormat="1" applyFont="1" applyFill="1" applyBorder="1" applyAlignment="1"/>
    <xf numFmtId="0" fontId="1" fillId="0" borderId="11" xfId="0" applyFont="1" applyFill="1" applyBorder="1"/>
    <xf numFmtId="4" fontId="7" fillId="0" borderId="6" xfId="0" applyNumberFormat="1" applyFont="1" applyFill="1" applyBorder="1" applyAlignment="1">
      <alignment horizontal="right"/>
    </xf>
    <xf numFmtId="0" fontId="7" fillId="0" borderId="7" xfId="0" applyFont="1" applyFill="1" applyBorder="1" applyAlignment="1">
      <alignment horizontal="right"/>
    </xf>
    <xf numFmtId="0" fontId="1" fillId="0" borderId="12" xfId="0" applyFont="1" applyFill="1" applyBorder="1"/>
    <xf numFmtId="0" fontId="7" fillId="0" borderId="9" xfId="0" applyFont="1" applyFill="1" applyBorder="1" applyAlignment="1"/>
    <xf numFmtId="0" fontId="1" fillId="0" borderId="9" xfId="0" applyFont="1" applyFill="1" applyBorder="1"/>
    <xf numFmtId="4" fontId="6" fillId="0" borderId="8" xfId="0" applyNumberFormat="1" applyFont="1" applyFill="1" applyBorder="1" applyAlignment="1"/>
    <xf numFmtId="4" fontId="6" fillId="0" borderId="10" xfId="0" applyNumberFormat="1" applyFont="1" applyFill="1" applyBorder="1" applyAlignment="1"/>
    <xf numFmtId="4" fontId="7" fillId="0" borderId="0" xfId="0" applyNumberFormat="1" applyFont="1" applyFill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top"/>
    </xf>
    <xf numFmtId="0" fontId="7" fillId="0" borderId="4" xfId="0" applyFont="1" applyFill="1" applyBorder="1" applyAlignment="1">
      <alignment horizontal="center" vertical="top"/>
    </xf>
    <xf numFmtId="0" fontId="7" fillId="0" borderId="13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 vertical="top"/>
    </xf>
    <xf numFmtId="0" fontId="7" fillId="0" borderId="14" xfId="0" applyFont="1" applyFill="1" applyBorder="1" applyAlignment="1">
      <alignment horizontal="center" vertical="top"/>
    </xf>
    <xf numFmtId="0" fontId="7" fillId="0" borderId="15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left"/>
    </xf>
    <xf numFmtId="0" fontId="1" fillId="0" borderId="15" xfId="0" applyFont="1" applyFill="1" applyBorder="1" applyAlignment="1">
      <alignment horizontal="left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2" fontId="7" fillId="0" borderId="0" xfId="0" applyNumberFormat="1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49" fontId="1" fillId="0" borderId="0" xfId="0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49" fontId="1" fillId="0" borderId="0" xfId="0" applyNumberFormat="1" applyFont="1" applyFill="1"/>
    <xf numFmtId="0" fontId="7" fillId="0" borderId="0" xfId="0" applyFont="1" applyFill="1" applyBorder="1" applyAlignment="1">
      <alignment horizontal="left"/>
    </xf>
    <xf numFmtId="0" fontId="7" fillId="0" borderId="0" xfId="0" applyFont="1" applyFill="1"/>
    <xf numFmtId="1" fontId="1" fillId="0" borderId="0" xfId="0" applyNumberFormat="1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55;&#1058;&#1054;%20&#1088;&#1077;&#1084;&#1086;&#1085;&#1090;/1.%20&#1054;&#1073;&#1098;&#1077;&#1082;&#1090;&#1099;/&#1054;&#1090;&#1095;&#1077;&#1090;&#1099;%20&#1087;&#1086;%20&#1091;&#1087;&#1088;&#1072;&#1074;&#1083;&#1077;&#1085;&#1080;&#1102;%20&#1052;&#1050;&#1044;/13.%20&#1041;&#1077;&#1088;&#1077;&#1079;&#1086;&#1074;&#1099;&#1081;/114/&#1054;&#1090;&#1095;&#1077;&#1090;%20&#1041;&#1077;&#1088;&#1077;&#1079;&#1086;&#1074;&#1099;&#1081;%2011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12"/>
      <sheetName val="2013"/>
      <sheetName val="2014"/>
    </sheetNames>
    <sheetDataSet>
      <sheetData sheetId="0">
        <row r="72">
          <cell r="G72">
            <v>46273.151747199998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6"/>
  <sheetViews>
    <sheetView tabSelected="1" workbookViewId="0">
      <selection activeCell="K76" sqref="K76"/>
    </sheetView>
  </sheetViews>
  <sheetFormatPr defaultRowHeight="15"/>
  <cols>
    <col min="1" max="1" width="5.28515625" style="1" customWidth="1"/>
    <col min="2" max="2" width="9.140625" style="1"/>
    <col min="3" max="3" width="11" style="1" customWidth="1"/>
    <col min="4" max="6" width="9.140625" style="1"/>
    <col min="7" max="7" width="11.85546875" style="1" customWidth="1"/>
    <col min="8" max="9" width="10" style="1" customWidth="1"/>
    <col min="10" max="10" width="11.42578125" style="1" customWidth="1"/>
    <col min="11" max="11" width="9.5703125" style="1" customWidth="1"/>
    <col min="12" max="12" width="3.85546875" style="1" customWidth="1"/>
  </cols>
  <sheetData>
    <row r="1" spans="1:12">
      <c r="K1" s="2"/>
    </row>
    <row r="2" spans="1:12" ht="18.7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8.7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8.75">
      <c r="A4" s="4"/>
      <c r="B4" s="5"/>
      <c r="C4" s="4"/>
      <c r="D4" s="6" t="s">
        <v>2</v>
      </c>
      <c r="E4" s="5">
        <v>114</v>
      </c>
      <c r="F4" s="7" t="s">
        <v>3</v>
      </c>
      <c r="G4" s="7"/>
      <c r="H4" s="5"/>
      <c r="I4" s="5">
        <v>2013</v>
      </c>
      <c r="J4" s="7" t="s">
        <v>4</v>
      </c>
    </row>
    <row r="5" spans="1:12">
      <c r="D5" s="8"/>
      <c r="E5" s="9"/>
      <c r="F5" s="8"/>
      <c r="G5" s="8"/>
      <c r="H5" s="8"/>
      <c r="I5" s="8"/>
      <c r="J5" s="8"/>
      <c r="K5" s="8"/>
    </row>
    <row r="6" spans="1:12" ht="15.75">
      <c r="A6" s="10" t="s">
        <v>5</v>
      </c>
      <c r="B6" s="11">
        <v>2013</v>
      </c>
      <c r="C6" s="1" t="s">
        <v>6</v>
      </c>
      <c r="D6" s="12" t="s">
        <v>7</v>
      </c>
      <c r="E6" s="13">
        <v>989.1</v>
      </c>
      <c r="F6" s="14" t="s">
        <v>8</v>
      </c>
      <c r="G6" s="15"/>
      <c r="H6" s="15"/>
      <c r="I6" s="15"/>
      <c r="J6" s="15"/>
      <c r="K6" s="8"/>
    </row>
    <row r="7" spans="1:12" ht="15.75">
      <c r="A7" s="16">
        <v>554061.89</v>
      </c>
      <c r="B7" s="16"/>
      <c r="C7" s="17" t="s">
        <v>9</v>
      </c>
      <c r="D7" s="8"/>
      <c r="E7" s="15"/>
      <c r="F7" s="15"/>
      <c r="G7" s="18">
        <f>A7-J8</f>
        <v>329715.07</v>
      </c>
      <c r="H7" s="15" t="s">
        <v>10</v>
      </c>
      <c r="I7" s="18">
        <f>(G7/A7)*100</f>
        <v>59.508707592215018</v>
      </c>
      <c r="J7" s="14" t="s">
        <v>11</v>
      </c>
      <c r="K7" s="8"/>
    </row>
    <row r="8" spans="1:12" ht="15.75">
      <c r="A8" s="1" t="s">
        <v>12</v>
      </c>
      <c r="D8" s="8"/>
      <c r="E8" s="15"/>
      <c r="F8" s="15"/>
      <c r="G8" s="15"/>
      <c r="H8" s="15"/>
      <c r="I8" s="15"/>
      <c r="J8" s="13">
        <v>224346.82</v>
      </c>
      <c r="K8" s="8" t="s">
        <v>13</v>
      </c>
    </row>
    <row r="9" spans="1:12">
      <c r="A9" s="1" t="s">
        <v>14</v>
      </c>
      <c r="D9" s="8"/>
      <c r="E9" s="15"/>
      <c r="F9" s="15"/>
      <c r="G9" s="15"/>
      <c r="H9" s="15"/>
      <c r="I9" s="15"/>
      <c r="J9" s="15"/>
      <c r="K9" s="8"/>
    </row>
    <row r="10" spans="1:12">
      <c r="A10" s="1" t="s">
        <v>15</v>
      </c>
      <c r="B10" s="19">
        <v>5680.93</v>
      </c>
      <c r="C10" s="1" t="s">
        <v>16</v>
      </c>
      <c r="E10" s="20" t="s">
        <v>17</v>
      </c>
      <c r="F10" s="19">
        <v>15061.41</v>
      </c>
      <c r="G10" s="1" t="s">
        <v>16</v>
      </c>
      <c r="I10" s="20" t="s">
        <v>18</v>
      </c>
      <c r="J10" s="19">
        <v>7022.43</v>
      </c>
      <c r="K10" s="1" t="s">
        <v>16</v>
      </c>
    </row>
    <row r="11" spans="1:12">
      <c r="B11" s="19"/>
      <c r="E11" s="21"/>
      <c r="F11" s="19"/>
      <c r="I11" s="21"/>
      <c r="J11" s="19"/>
    </row>
    <row r="12" spans="1:12" ht="15.75">
      <c r="A12" s="1" t="s">
        <v>19</v>
      </c>
      <c r="J12" s="19">
        <f>G13+G14+G15+G16</f>
        <v>224346.82</v>
      </c>
      <c r="K12" s="22" t="s">
        <v>20</v>
      </c>
    </row>
    <row r="13" spans="1:12">
      <c r="A13" s="23" t="s">
        <v>21</v>
      </c>
      <c r="B13" s="1" t="s">
        <v>22</v>
      </c>
      <c r="G13" s="24">
        <f>(J8*43.5/100)</f>
        <v>97590.866699999999</v>
      </c>
      <c r="H13" s="1" t="s">
        <v>16</v>
      </c>
    </row>
    <row r="14" spans="1:12">
      <c r="A14" s="23" t="s">
        <v>21</v>
      </c>
      <c r="B14" s="1" t="s">
        <v>23</v>
      </c>
      <c r="G14" s="24">
        <f>(J8*36.6/100)</f>
        <v>82110.936120000013</v>
      </c>
      <c r="H14" s="1" t="s">
        <v>16</v>
      </c>
    </row>
    <row r="15" spans="1:12">
      <c r="A15" s="23" t="s">
        <v>21</v>
      </c>
      <c r="B15" s="1" t="s">
        <v>24</v>
      </c>
      <c r="G15" s="24">
        <f>(J8*12.5/100)</f>
        <v>28043.352500000001</v>
      </c>
      <c r="H15" s="1" t="s">
        <v>16</v>
      </c>
      <c r="K15" s="17"/>
      <c r="L15" s="25"/>
    </row>
    <row r="16" spans="1:12">
      <c r="A16" s="23" t="s">
        <v>21</v>
      </c>
      <c r="B16" s="1" t="s">
        <v>25</v>
      </c>
      <c r="G16" s="24">
        <f>(J8*7.4/100)</f>
        <v>16601.664680000002</v>
      </c>
      <c r="H16" s="1" t="s">
        <v>16</v>
      </c>
    </row>
    <row r="17" spans="1:12">
      <c r="G17" s="26"/>
    </row>
    <row r="18" spans="1:12">
      <c r="A18" s="27" t="s">
        <v>26</v>
      </c>
      <c r="G18" s="24">
        <f>(E6-R9)*5.45*12/1.03</f>
        <v>62803.048543689321</v>
      </c>
      <c r="H18" s="1" t="s">
        <v>27</v>
      </c>
    </row>
    <row r="19" spans="1:12" ht="15.75" thickBot="1">
      <c r="A19" s="28">
        <f>G18*I7/100</f>
        <v>37373.282516860927</v>
      </c>
      <c r="B19" s="28"/>
      <c r="C19" s="1" t="s">
        <v>28</v>
      </c>
    </row>
    <row r="20" spans="1:12">
      <c r="A20" s="29" t="s">
        <v>2</v>
      </c>
      <c r="B20" s="30" t="s">
        <v>29</v>
      </c>
      <c r="C20" s="31"/>
      <c r="D20" s="31"/>
      <c r="E20" s="31"/>
      <c r="F20" s="31"/>
      <c r="G20" s="31"/>
      <c r="H20" s="32"/>
      <c r="I20" s="29" t="s">
        <v>30</v>
      </c>
      <c r="J20" s="33" t="s">
        <v>31</v>
      </c>
      <c r="K20" s="30" t="s">
        <v>32</v>
      </c>
      <c r="L20" s="32"/>
    </row>
    <row r="21" spans="1:12" ht="15.75" thickBot="1">
      <c r="A21" s="34" t="s">
        <v>33</v>
      </c>
      <c r="B21" s="35"/>
      <c r="C21" s="36"/>
      <c r="D21" s="36"/>
      <c r="E21" s="36"/>
      <c r="F21" s="36"/>
      <c r="G21" s="36"/>
      <c r="H21" s="37"/>
      <c r="I21" s="34" t="s">
        <v>34</v>
      </c>
      <c r="J21" s="38"/>
      <c r="K21" s="39" t="s">
        <v>35</v>
      </c>
      <c r="L21" s="40"/>
    </row>
    <row r="22" spans="1:12" ht="15.75" thickBot="1">
      <c r="A22" s="41"/>
      <c r="B22" s="42" t="s">
        <v>36</v>
      </c>
      <c r="C22" s="43"/>
      <c r="D22" s="43"/>
      <c r="E22" s="43"/>
      <c r="F22" s="43"/>
      <c r="G22" s="43"/>
      <c r="H22" s="44"/>
      <c r="I22" s="45"/>
      <c r="J22" s="46"/>
      <c r="K22" s="47">
        <f>'[1]2012'!G72</f>
        <v>46273.151747199998</v>
      </c>
      <c r="L22" s="48"/>
    </row>
    <row r="23" spans="1:12">
      <c r="A23" s="49">
        <v>1</v>
      </c>
      <c r="B23" s="50" t="s">
        <v>37</v>
      </c>
      <c r="C23" s="50"/>
      <c r="D23" s="50"/>
      <c r="E23" s="50"/>
      <c r="F23" s="50"/>
      <c r="G23" s="50"/>
      <c r="H23" s="50"/>
      <c r="I23" s="49" t="s">
        <v>38</v>
      </c>
      <c r="J23" s="51">
        <v>120</v>
      </c>
      <c r="K23" s="52">
        <f>7200/3</f>
        <v>2400</v>
      </c>
      <c r="L23" s="53"/>
    </row>
    <row r="24" spans="1:12">
      <c r="A24" s="54">
        <v>2</v>
      </c>
      <c r="B24" s="55" t="s">
        <v>39</v>
      </c>
      <c r="C24" s="55"/>
      <c r="D24" s="55"/>
      <c r="E24" s="55"/>
      <c r="F24" s="55"/>
      <c r="G24" s="55"/>
      <c r="H24" s="55"/>
      <c r="I24" s="56" t="s">
        <v>40</v>
      </c>
      <c r="J24" s="12">
        <v>1</v>
      </c>
      <c r="K24" s="57">
        <v>50</v>
      </c>
      <c r="L24" s="58"/>
    </row>
    <row r="25" spans="1:12">
      <c r="A25" s="54">
        <v>3</v>
      </c>
      <c r="B25" s="59" t="s">
        <v>41</v>
      </c>
      <c r="C25" s="55"/>
      <c r="D25" s="55"/>
      <c r="E25" s="55"/>
      <c r="F25" s="55"/>
      <c r="G25" s="55"/>
      <c r="H25" s="55"/>
      <c r="I25" s="54" t="s">
        <v>40</v>
      </c>
      <c r="J25" s="12">
        <v>13</v>
      </c>
      <c r="K25" s="60">
        <v>1330.3</v>
      </c>
      <c r="L25" s="61"/>
    </row>
    <row r="26" spans="1:12">
      <c r="A26" s="54">
        <v>4</v>
      </c>
      <c r="B26" s="59" t="s">
        <v>42</v>
      </c>
      <c r="C26" s="59"/>
      <c r="D26" s="59"/>
      <c r="E26" s="59"/>
      <c r="F26" s="59"/>
      <c r="G26" s="59"/>
      <c r="H26" s="59"/>
      <c r="I26" s="54" t="s">
        <v>43</v>
      </c>
      <c r="J26" s="62">
        <v>2</v>
      </c>
      <c r="K26" s="57">
        <f>1100*0.028</f>
        <v>30.8</v>
      </c>
      <c r="L26" s="58"/>
    </row>
    <row r="27" spans="1:12">
      <c r="A27" s="54">
        <v>5</v>
      </c>
      <c r="B27" s="55" t="s">
        <v>44</v>
      </c>
      <c r="C27" s="55"/>
      <c r="D27" s="55"/>
      <c r="E27" s="55"/>
      <c r="F27" s="55"/>
      <c r="G27" s="55"/>
      <c r="H27" s="55"/>
      <c r="I27" s="54" t="s">
        <v>38</v>
      </c>
      <c r="J27" s="62">
        <v>409</v>
      </c>
      <c r="K27" s="57">
        <v>1600</v>
      </c>
      <c r="L27" s="58"/>
    </row>
    <row r="28" spans="1:12">
      <c r="A28" s="54">
        <v>6</v>
      </c>
      <c r="B28" s="55" t="s">
        <v>45</v>
      </c>
      <c r="C28" s="55"/>
      <c r="D28" s="55"/>
      <c r="E28" s="55"/>
      <c r="F28" s="55"/>
      <c r="G28" s="55"/>
      <c r="H28" s="55"/>
      <c r="I28" s="54" t="s">
        <v>38</v>
      </c>
      <c r="J28" s="62">
        <v>409</v>
      </c>
      <c r="K28" s="57">
        <v>1600</v>
      </c>
      <c r="L28" s="58"/>
    </row>
    <row r="29" spans="1:12">
      <c r="A29" s="54">
        <v>7</v>
      </c>
      <c r="B29" s="55" t="s">
        <v>46</v>
      </c>
      <c r="C29" s="55"/>
      <c r="D29" s="55"/>
      <c r="E29" s="55"/>
      <c r="F29" s="55"/>
      <c r="G29" s="55"/>
      <c r="H29" s="55"/>
      <c r="I29" s="54" t="s">
        <v>40</v>
      </c>
      <c r="J29" s="12">
        <v>1</v>
      </c>
      <c r="K29" s="57">
        <v>927</v>
      </c>
      <c r="L29" s="58"/>
    </row>
    <row r="30" spans="1:12">
      <c r="A30" s="54">
        <v>8</v>
      </c>
      <c r="B30" s="55" t="s">
        <v>47</v>
      </c>
      <c r="C30" s="55"/>
      <c r="D30" s="55"/>
      <c r="E30" s="55"/>
      <c r="F30" s="55"/>
      <c r="G30" s="55"/>
      <c r="H30" s="55"/>
      <c r="I30" s="54" t="s">
        <v>38</v>
      </c>
      <c r="J30" s="63">
        <f>1080/12</f>
        <v>90</v>
      </c>
      <c r="K30" s="60">
        <f>(8028.13+3000)/12</f>
        <v>919.01083333333338</v>
      </c>
      <c r="L30" s="61"/>
    </row>
    <row r="31" spans="1:12">
      <c r="A31" s="54">
        <v>9</v>
      </c>
      <c r="B31" s="55" t="s">
        <v>48</v>
      </c>
      <c r="C31" s="55"/>
      <c r="D31" s="55"/>
      <c r="E31" s="55"/>
      <c r="F31" s="55"/>
      <c r="G31" s="55"/>
      <c r="H31" s="55"/>
      <c r="I31" s="64" t="s">
        <v>40</v>
      </c>
      <c r="J31" s="65">
        <v>30</v>
      </c>
      <c r="K31" s="57">
        <f>(13250+1000)/27</f>
        <v>527.77777777777783</v>
      </c>
      <c r="L31" s="58"/>
    </row>
    <row r="32" spans="1:12">
      <c r="A32" s="54">
        <v>10</v>
      </c>
      <c r="B32" s="55" t="s">
        <v>49</v>
      </c>
      <c r="C32" s="55"/>
      <c r="D32" s="55"/>
      <c r="E32" s="55"/>
      <c r="F32" s="55"/>
      <c r="G32" s="55"/>
      <c r="H32" s="55"/>
      <c r="I32" s="54" t="s">
        <v>40</v>
      </c>
      <c r="J32" s="12">
        <v>3</v>
      </c>
      <c r="K32" s="57">
        <f>8000*0.2347</f>
        <v>1877.6</v>
      </c>
      <c r="L32" s="58"/>
    </row>
    <row r="33" spans="1:12">
      <c r="A33" s="54">
        <v>11</v>
      </c>
      <c r="B33" s="55" t="s">
        <v>50</v>
      </c>
      <c r="C33" s="55"/>
      <c r="D33" s="55"/>
      <c r="E33" s="55"/>
      <c r="F33" s="55"/>
      <c r="G33" s="55"/>
      <c r="H33" s="55"/>
      <c r="I33" s="54" t="s">
        <v>51</v>
      </c>
      <c r="J33" s="12">
        <v>12</v>
      </c>
      <c r="K33" s="57">
        <v>2181.8000000000002</v>
      </c>
      <c r="L33" s="58"/>
    </row>
    <row r="34" spans="1:12">
      <c r="A34" s="54">
        <v>12</v>
      </c>
      <c r="B34" s="55" t="s">
        <v>52</v>
      </c>
      <c r="C34" s="55"/>
      <c r="D34" s="55"/>
      <c r="E34" s="55"/>
      <c r="F34" s="55"/>
      <c r="G34" s="55"/>
      <c r="H34" s="55"/>
      <c r="I34" s="54" t="s">
        <v>51</v>
      </c>
      <c r="J34" s="12">
        <v>12</v>
      </c>
      <c r="K34" s="57">
        <f>3700*12*0.2739</f>
        <v>12161.16</v>
      </c>
      <c r="L34" s="58"/>
    </row>
    <row r="35" spans="1:12">
      <c r="A35" s="54">
        <v>13</v>
      </c>
      <c r="B35" s="55" t="s">
        <v>53</v>
      </c>
      <c r="C35" s="55"/>
      <c r="D35" s="55"/>
      <c r="E35" s="55"/>
      <c r="F35" s="55"/>
      <c r="G35" s="55"/>
      <c r="H35" s="55"/>
      <c r="I35" s="54" t="s">
        <v>40</v>
      </c>
      <c r="J35" s="12">
        <v>1</v>
      </c>
      <c r="K35" s="60">
        <f>(9000+5031)/3*0.028</f>
        <v>130.95599999999999</v>
      </c>
      <c r="L35" s="61"/>
    </row>
    <row r="36" spans="1:12">
      <c r="A36" s="54">
        <v>14</v>
      </c>
      <c r="B36" s="55" t="s">
        <v>54</v>
      </c>
      <c r="C36" s="55"/>
      <c r="D36" s="55"/>
      <c r="E36" s="55"/>
      <c r="F36" s="55"/>
      <c r="G36" s="55"/>
      <c r="H36" s="55"/>
      <c r="I36" s="54" t="s">
        <v>40</v>
      </c>
      <c r="J36" s="12">
        <v>2</v>
      </c>
      <c r="K36" s="60">
        <f>28684*0.028</f>
        <v>803.15200000000004</v>
      </c>
      <c r="L36" s="61"/>
    </row>
    <row r="37" spans="1:12">
      <c r="A37" s="54"/>
      <c r="B37" s="55" t="s">
        <v>55</v>
      </c>
      <c r="C37" s="55"/>
      <c r="D37" s="55"/>
      <c r="E37" s="55"/>
      <c r="F37" s="55"/>
      <c r="G37" s="55"/>
      <c r="H37" s="55"/>
      <c r="I37" s="54"/>
      <c r="J37" s="12"/>
      <c r="K37" s="66">
        <f>SUM(K23:L36)</f>
        <v>26539.556611111111</v>
      </c>
      <c r="L37" s="67"/>
    </row>
    <row r="38" spans="1:12">
      <c r="A38" s="54"/>
      <c r="B38" s="55" t="s">
        <v>56</v>
      </c>
      <c r="C38" s="55"/>
      <c r="D38" s="55"/>
      <c r="E38" s="55"/>
      <c r="F38" s="55"/>
      <c r="G38" s="55"/>
      <c r="H38" s="55"/>
      <c r="I38" s="54"/>
      <c r="J38" s="12"/>
      <c r="K38" s="60">
        <f>K37*0.14</f>
        <v>3715.5379255555558</v>
      </c>
      <c r="L38" s="61"/>
    </row>
    <row r="39" spans="1:12" ht="15.75" thickBot="1">
      <c r="A39" s="54"/>
      <c r="B39" s="8" t="s">
        <v>57</v>
      </c>
      <c r="C39" s="8"/>
      <c r="D39" s="8"/>
      <c r="E39" s="8"/>
      <c r="F39" s="8"/>
      <c r="G39" s="8"/>
      <c r="H39" s="8"/>
      <c r="I39" s="68"/>
      <c r="J39" s="8"/>
      <c r="K39" s="69">
        <f>SUM(K37:L38)</f>
        <v>30255.094536666667</v>
      </c>
      <c r="L39" s="70"/>
    </row>
    <row r="40" spans="1:12" ht="16.5" thickBot="1">
      <c r="A40" s="71"/>
      <c r="B40" s="72" t="s">
        <v>58</v>
      </c>
      <c r="C40" s="72"/>
      <c r="D40" s="72"/>
      <c r="E40" s="72"/>
      <c r="F40" s="72"/>
      <c r="G40" s="72"/>
      <c r="H40" s="72"/>
      <c r="I40" s="71"/>
      <c r="J40" s="73"/>
      <c r="K40" s="74">
        <f>K39+K22</f>
        <v>76528.246283866669</v>
      </c>
      <c r="L40" s="75"/>
    </row>
    <row r="41" spans="1:12">
      <c r="A41" s="1" t="s">
        <v>59</v>
      </c>
    </row>
    <row r="42" spans="1:12">
      <c r="A42" s="1" t="s">
        <v>60</v>
      </c>
      <c r="D42" s="11">
        <f>I4</f>
        <v>2013</v>
      </c>
      <c r="E42" s="1" t="s">
        <v>61</v>
      </c>
      <c r="G42" s="76">
        <f>K40-G18</f>
        <v>13725.197740177347</v>
      </c>
      <c r="H42" s="1" t="s">
        <v>62</v>
      </c>
    </row>
    <row r="43" spans="1:12" ht="15.75" thickBot="1">
      <c r="A43" s="1" t="s">
        <v>63</v>
      </c>
      <c r="B43" s="11">
        <f>I4</f>
        <v>2013</v>
      </c>
      <c r="C43" s="1" t="s">
        <v>64</v>
      </c>
    </row>
    <row r="44" spans="1:12">
      <c r="A44" s="77" t="s">
        <v>2</v>
      </c>
      <c r="B44" s="78" t="s">
        <v>65</v>
      </c>
      <c r="C44" s="79"/>
      <c r="D44" s="79"/>
      <c r="E44" s="79"/>
      <c r="F44" s="78" t="s">
        <v>66</v>
      </c>
      <c r="G44" s="79"/>
      <c r="H44" s="80"/>
      <c r="I44" s="78" t="s">
        <v>67</v>
      </c>
      <c r="J44" s="79"/>
      <c r="K44" s="79"/>
      <c r="L44" s="80"/>
    </row>
    <row r="45" spans="1:12" ht="15.75" thickBot="1">
      <c r="A45" s="81"/>
      <c r="B45" s="82"/>
      <c r="C45" s="83"/>
      <c r="D45" s="83"/>
      <c r="E45" s="83"/>
      <c r="F45" s="82"/>
      <c r="G45" s="83"/>
      <c r="H45" s="84"/>
      <c r="I45" s="82" t="s">
        <v>68</v>
      </c>
      <c r="J45" s="83"/>
      <c r="K45" s="83"/>
      <c r="L45" s="84"/>
    </row>
    <row r="46" spans="1:12">
      <c r="A46" s="49" t="s">
        <v>69</v>
      </c>
      <c r="B46" s="50" t="s">
        <v>70</v>
      </c>
      <c r="C46" s="50"/>
      <c r="D46" s="50"/>
      <c r="E46" s="85"/>
      <c r="F46" s="86" t="s">
        <v>71</v>
      </c>
      <c r="G46" s="87"/>
      <c r="H46" s="88"/>
      <c r="I46" s="86" t="s">
        <v>72</v>
      </c>
      <c r="J46" s="87"/>
      <c r="K46" s="87"/>
      <c r="L46" s="88"/>
    </row>
    <row r="47" spans="1:12">
      <c r="A47" s="54" t="s">
        <v>73</v>
      </c>
      <c r="B47" s="55" t="s">
        <v>74</v>
      </c>
      <c r="C47" s="55"/>
      <c r="D47" s="55"/>
      <c r="E47" s="89"/>
      <c r="F47" s="35" t="s">
        <v>75</v>
      </c>
      <c r="G47" s="36"/>
      <c r="H47" s="37"/>
      <c r="I47" s="35" t="s">
        <v>76</v>
      </c>
      <c r="J47" s="36"/>
      <c r="K47" s="36"/>
      <c r="L47" s="37"/>
    </row>
    <row r="48" spans="1:12">
      <c r="A48" s="54" t="s">
        <v>77</v>
      </c>
      <c r="B48" s="55" t="s">
        <v>78</v>
      </c>
      <c r="C48" s="55"/>
      <c r="D48" s="55"/>
      <c r="E48" s="89"/>
      <c r="F48" s="35" t="s">
        <v>79</v>
      </c>
      <c r="G48" s="36"/>
      <c r="H48" s="37"/>
      <c r="I48" s="35" t="s">
        <v>80</v>
      </c>
      <c r="J48" s="36"/>
      <c r="K48" s="36"/>
      <c r="L48" s="37"/>
    </row>
    <row r="49" spans="1:12">
      <c r="A49" s="54" t="s">
        <v>81</v>
      </c>
      <c r="B49" s="55" t="s">
        <v>82</v>
      </c>
      <c r="C49" s="55"/>
      <c r="D49" s="55"/>
      <c r="E49" s="89"/>
      <c r="F49" s="35" t="s">
        <v>83</v>
      </c>
      <c r="G49" s="36"/>
      <c r="H49" s="37"/>
      <c r="I49" s="35" t="s">
        <v>84</v>
      </c>
      <c r="J49" s="36"/>
      <c r="K49" s="36"/>
      <c r="L49" s="37"/>
    </row>
    <row r="50" spans="1:12">
      <c r="A50" s="54" t="s">
        <v>85</v>
      </c>
      <c r="B50" s="55" t="s">
        <v>86</v>
      </c>
      <c r="C50" s="55"/>
      <c r="D50" s="55"/>
      <c r="E50" s="89"/>
      <c r="F50" s="35" t="s">
        <v>87</v>
      </c>
      <c r="G50" s="36"/>
      <c r="H50" s="37"/>
      <c r="I50" s="35" t="s">
        <v>88</v>
      </c>
      <c r="J50" s="36"/>
      <c r="K50" s="36"/>
      <c r="L50" s="37"/>
    </row>
    <row r="51" spans="1:12" ht="15.75" thickBot="1">
      <c r="A51" s="90" t="s">
        <v>89</v>
      </c>
      <c r="B51" s="91" t="s">
        <v>90</v>
      </c>
      <c r="C51" s="91"/>
      <c r="D51" s="91"/>
      <c r="E51" s="92"/>
      <c r="F51" s="93" t="s">
        <v>91</v>
      </c>
      <c r="G51" s="94"/>
      <c r="H51" s="95"/>
      <c r="I51" s="93" t="s">
        <v>92</v>
      </c>
      <c r="J51" s="94"/>
      <c r="K51" s="94"/>
      <c r="L51" s="95"/>
    </row>
    <row r="53" spans="1:12">
      <c r="A53" s="96" t="s">
        <v>93</v>
      </c>
      <c r="B53" s="11">
        <f>I4+1</f>
        <v>2014</v>
      </c>
      <c r="C53" s="1" t="s">
        <v>94</v>
      </c>
    </row>
    <row r="54" spans="1:12">
      <c r="A54" s="97" t="s">
        <v>95</v>
      </c>
    </row>
    <row r="55" spans="1:12">
      <c r="A55" s="97" t="s">
        <v>96</v>
      </c>
      <c r="F55" s="98">
        <f>H72</f>
        <v>6.0008423263722364</v>
      </c>
      <c r="G55" s="1" t="s">
        <v>97</v>
      </c>
    </row>
    <row r="56" spans="1:12">
      <c r="A56" s="97" t="s">
        <v>98</v>
      </c>
      <c r="C56" s="99"/>
      <c r="G56" s="11"/>
    </row>
    <row r="57" spans="1:12">
      <c r="A57" s="97" t="s">
        <v>99</v>
      </c>
      <c r="E57" s="11"/>
      <c r="K57" s="11"/>
    </row>
    <row r="58" spans="1:12">
      <c r="A58" s="100" t="s">
        <v>100</v>
      </c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L58" s="21"/>
    </row>
    <row r="59" spans="1:12">
      <c r="A59" s="101" t="s">
        <v>101</v>
      </c>
      <c r="B59" s="101"/>
      <c r="C59" s="101"/>
      <c r="D59" s="101"/>
      <c r="E59" s="101"/>
      <c r="F59" s="101"/>
      <c r="G59" s="101"/>
      <c r="H59" s="101"/>
      <c r="I59" s="101"/>
      <c r="J59" s="101"/>
      <c r="K59" s="101"/>
      <c r="L59" s="101"/>
    </row>
    <row r="60" spans="1:12">
      <c r="A60" s="101" t="s">
        <v>102</v>
      </c>
      <c r="B60" s="101"/>
      <c r="C60" s="101"/>
      <c r="D60" s="101"/>
      <c r="E60" s="101"/>
      <c r="F60" s="101"/>
      <c r="G60" s="101"/>
      <c r="H60" s="101"/>
      <c r="I60" s="101"/>
      <c r="J60" s="101"/>
      <c r="K60" s="101"/>
      <c r="L60" s="101"/>
    </row>
    <row r="61" spans="1:12">
      <c r="A61" s="100"/>
      <c r="B61" s="102"/>
      <c r="C61" s="102"/>
      <c r="D61" s="102"/>
      <c r="E61" s="102"/>
      <c r="F61" s="102"/>
      <c r="G61" s="102"/>
      <c r="H61" s="102"/>
      <c r="I61" s="102"/>
      <c r="J61" s="102"/>
      <c r="K61" s="102"/>
    </row>
    <row r="62" spans="1:12">
      <c r="A62" s="97" t="s">
        <v>103</v>
      </c>
      <c r="B62" s="11">
        <f>I4+1</f>
        <v>2014</v>
      </c>
      <c r="C62" s="1" t="s">
        <v>104</v>
      </c>
    </row>
    <row r="63" spans="1:12">
      <c r="A63" s="97" t="s">
        <v>105</v>
      </c>
    </row>
    <row r="64" spans="1:12">
      <c r="A64" s="97" t="s">
        <v>106</v>
      </c>
      <c r="J64" s="19">
        <v>15000</v>
      </c>
      <c r="K64" s="1" t="s">
        <v>16</v>
      </c>
    </row>
    <row r="65" spans="1:11">
      <c r="A65" s="101" t="s">
        <v>107</v>
      </c>
      <c r="B65" s="101"/>
      <c r="C65" s="101"/>
      <c r="D65" s="101"/>
      <c r="E65" s="101"/>
      <c r="J65" s="19">
        <v>10000</v>
      </c>
      <c r="K65" s="1" t="s">
        <v>16</v>
      </c>
    </row>
    <row r="66" spans="1:11">
      <c r="A66" s="97" t="s">
        <v>108</v>
      </c>
      <c r="J66" s="19">
        <v>1500</v>
      </c>
      <c r="K66" s="1" t="s">
        <v>16</v>
      </c>
    </row>
    <row r="67" spans="1:11">
      <c r="A67" s="97" t="s">
        <v>109</v>
      </c>
      <c r="J67" s="19">
        <v>15000</v>
      </c>
      <c r="K67" s="1" t="s">
        <v>16</v>
      </c>
    </row>
    <row r="68" spans="1:11">
      <c r="A68" s="97" t="s">
        <v>110</v>
      </c>
      <c r="J68" s="19">
        <v>8000</v>
      </c>
      <c r="K68" s="1" t="s">
        <v>16</v>
      </c>
    </row>
    <row r="69" spans="1:11">
      <c r="A69" s="97" t="s">
        <v>111</v>
      </c>
      <c r="J69" s="19">
        <v>8000</v>
      </c>
      <c r="K69" s="1" t="s">
        <v>16</v>
      </c>
    </row>
    <row r="70" spans="1:11">
      <c r="A70" s="103" t="s">
        <v>112</v>
      </c>
      <c r="J70" s="24">
        <f>SUM(J64:J69)</f>
        <v>57500</v>
      </c>
      <c r="K70" s="104" t="s">
        <v>113</v>
      </c>
    </row>
    <row r="71" spans="1:11">
      <c r="A71" s="97" t="s">
        <v>114</v>
      </c>
      <c r="H71" s="11">
        <f>I4</f>
        <v>2013</v>
      </c>
      <c r="I71" s="1" t="s">
        <v>115</v>
      </c>
      <c r="K71" s="24">
        <f>G42</f>
        <v>13725.197740177347</v>
      </c>
    </row>
    <row r="72" spans="1:11">
      <c r="A72" s="97" t="s">
        <v>116</v>
      </c>
      <c r="C72" s="76">
        <f>J70+K71</f>
        <v>71225.197740177347</v>
      </c>
      <c r="D72" s="11" t="s">
        <v>117</v>
      </c>
      <c r="E72" s="105">
        <f>I4+1</f>
        <v>2014</v>
      </c>
      <c r="F72" s="1" t="s">
        <v>118</v>
      </c>
      <c r="H72" s="98">
        <f>C72/(E6*12)</f>
        <v>6.0008423263722364</v>
      </c>
      <c r="I72" s="1" t="s">
        <v>119</v>
      </c>
    </row>
    <row r="74" spans="1:11">
      <c r="B74" s="1" t="s">
        <v>120</v>
      </c>
    </row>
    <row r="75" spans="1:11">
      <c r="B75" s="1" t="s">
        <v>66</v>
      </c>
      <c r="I75" s="1" t="s">
        <v>121</v>
      </c>
    </row>
    <row r="76" spans="1:11">
      <c r="K76" s="2"/>
    </row>
  </sheetData>
  <mergeCells count="71">
    <mergeCell ref="A59:L59"/>
    <mergeCell ref="A60:L60"/>
    <mergeCell ref="A65:E65"/>
    <mergeCell ref="B50:E50"/>
    <mergeCell ref="F50:H50"/>
    <mergeCell ref="I50:L50"/>
    <mergeCell ref="B51:E51"/>
    <mergeCell ref="F51:H51"/>
    <mergeCell ref="I51:L51"/>
    <mergeCell ref="B48:E48"/>
    <mergeCell ref="F48:H48"/>
    <mergeCell ref="I48:L48"/>
    <mergeCell ref="B49:E49"/>
    <mergeCell ref="F49:H49"/>
    <mergeCell ref="I49:L49"/>
    <mergeCell ref="B46:E46"/>
    <mergeCell ref="F46:H46"/>
    <mergeCell ref="I46:L46"/>
    <mergeCell ref="B47:E47"/>
    <mergeCell ref="F47:H47"/>
    <mergeCell ref="I47:L47"/>
    <mergeCell ref="K39:L39"/>
    <mergeCell ref="K40:L40"/>
    <mergeCell ref="B44:E44"/>
    <mergeCell ref="F44:H44"/>
    <mergeCell ref="I44:L44"/>
    <mergeCell ref="B45:E45"/>
    <mergeCell ref="F45:H45"/>
    <mergeCell ref="I45:L45"/>
    <mergeCell ref="B36:H36"/>
    <mergeCell ref="K36:L36"/>
    <mergeCell ref="B37:H37"/>
    <mergeCell ref="K37:L37"/>
    <mergeCell ref="B38:H38"/>
    <mergeCell ref="K38:L38"/>
    <mergeCell ref="B33:H33"/>
    <mergeCell ref="K33:L33"/>
    <mergeCell ref="B34:H34"/>
    <mergeCell ref="K34:L34"/>
    <mergeCell ref="B35:H35"/>
    <mergeCell ref="K35:L35"/>
    <mergeCell ref="B30:H30"/>
    <mergeCell ref="K30:L30"/>
    <mergeCell ref="B31:H31"/>
    <mergeCell ref="K31:L31"/>
    <mergeCell ref="B32:H32"/>
    <mergeCell ref="K32:L32"/>
    <mergeCell ref="B27:H27"/>
    <mergeCell ref="K27:L27"/>
    <mergeCell ref="B28:H28"/>
    <mergeCell ref="K28:L28"/>
    <mergeCell ref="B29:H29"/>
    <mergeCell ref="K29:L29"/>
    <mergeCell ref="B24:H24"/>
    <mergeCell ref="K24:L24"/>
    <mergeCell ref="B25:H25"/>
    <mergeCell ref="K25:L25"/>
    <mergeCell ref="B26:H26"/>
    <mergeCell ref="K26:L26"/>
    <mergeCell ref="B21:H21"/>
    <mergeCell ref="K21:L21"/>
    <mergeCell ref="B22:H22"/>
    <mergeCell ref="K22:L22"/>
    <mergeCell ref="B23:H23"/>
    <mergeCell ref="K23:L23"/>
    <mergeCell ref="A2:L2"/>
    <mergeCell ref="A3:L3"/>
    <mergeCell ref="A7:B7"/>
    <mergeCell ref="A19:B19"/>
    <mergeCell ref="B20:H20"/>
    <mergeCell ref="K20:L2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2014-04-11T02:34:02Z</dcterms:modified>
</cp:coreProperties>
</file>