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69" i="1"/>
  <c r="H68"/>
  <c r="J67"/>
  <c r="B59"/>
  <c r="B51"/>
  <c r="K34"/>
  <c r="K33"/>
  <c r="K32"/>
  <c r="K30"/>
  <c r="K29"/>
  <c r="K28"/>
  <c r="J28"/>
  <c r="K25"/>
  <c r="K35" s="1"/>
  <c r="K21"/>
  <c r="G17"/>
  <c r="G15"/>
  <c r="G14"/>
  <c r="G13"/>
  <c r="J11" s="1"/>
  <c r="G12"/>
  <c r="I6"/>
  <c r="A18" s="1"/>
  <c r="G6"/>
  <c r="B5"/>
  <c r="K37" l="1"/>
  <c r="K38" s="1"/>
  <c r="G40" s="1"/>
  <c r="K68" s="1"/>
  <c r="C69" s="1"/>
  <c r="H69" s="1"/>
  <c r="F53" s="1"/>
  <c r="K36"/>
</calcChain>
</file>

<file path=xl/sharedStrings.xml><?xml version="1.0" encoding="utf-8"?>
<sst xmlns="http://schemas.openxmlformats.org/spreadsheetml/2006/main" count="147" uniqueCount="120">
  <si>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</si>
  <si>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</si>
  <si>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</si>
  <si>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</si>
  <si>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</si>
  <si>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1.В </t>
  </si>
  <si>
    <t>г.   по дому</t>
  </si>
  <si>
    <t xml:space="preserve"> 115 ( </t>
  </si>
  <si>
    <t xml:space="preserve">                                                            м²) начислено за содержание, ремонт и коммунальные услуги:</t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</si>
  <si>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</si>
  <si>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</si>
  <si>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</si>
  <si>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</si>
  <si>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</si>
  <si>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</si>
  <si>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rFont val="Calibri"/>
        <family val="2"/>
        <charset val="204"/>
        <scheme val="minor"/>
      </rPr>
      <t xml:space="preserve"> 3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</si>
  <si>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</si>
  <si>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21 -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</si>
  <si>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22 -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</si>
  <si>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</si>
  <si>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</si>
  <si>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</si>
  <si>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</si>
  <si>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</si>
  <si>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</si>
  <si>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</si>
  <si>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</si>
  <si>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</si>
  <si>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</si>
  <si>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</si>
  <si>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</si>
  <si>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</si>
  <si>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</si>
  <si>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</si>
  <si>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</si>
  <si>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</si>
  <si>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</si>
  <si>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Чистка кровли от снега.</t>
  </si>
  <si>
    <r>
      <t>м</t>
    </r>
    <r>
      <rPr>
        <sz val="11"/>
        <rFont val="Calibri"/>
        <family val="2"/>
        <charset val="204"/>
      </rPr>
      <t>²</t>
    </r>
  </si>
  <si>
    <t>Монтаж реле временив щите наружного освищения (освещение корта)(3,0%).</t>
  </si>
  <si>
    <t>шт.</t>
  </si>
  <si>
    <t>Монтаж дополнительного наружного освещения дороги(3,0%).</t>
  </si>
  <si>
    <t>Ремонт наружного освещения (3,0%).</t>
  </si>
  <si>
    <t>м/час</t>
  </si>
  <si>
    <t>Генеральная уборка подъезда в апреле.</t>
  </si>
  <si>
    <t>Генеральная уборка подъезда в сентябре.</t>
  </si>
  <si>
    <t>Покраска дорожных бордюр и разметка дорог вдоль домов(3,0%).</t>
  </si>
  <si>
    <t>Благоустройство территории (высадка деревьев, кустарников, цветов)(3,0%).</t>
  </si>
  <si>
    <r>
      <t>Аварийная чистка канализации от КК5</t>
    </r>
    <r>
      <rPr>
        <sz val="11"/>
        <rFont val="Calibri"/>
        <family val="2"/>
        <charset val="204"/>
      </rPr>
      <t xml:space="preserve"> до КК7 (23,47%).</t>
    </r>
  </si>
  <si>
    <t>Тех. обслуживание видеонаблюдения за 2013 год (9,1%)</t>
  </si>
  <si>
    <t>мес.</t>
  </si>
  <si>
    <t>Тех. обслуживание охранной сигнализации ИТП (27,61%).</t>
  </si>
  <si>
    <t>Изготовление крестовин для установки новогодних елок (3,0%).</t>
  </si>
  <si>
    <t>Новогодняя елка (3,0%)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</si>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</sst>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/>
    <xf numFmtId="4" fontId="5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/>
    <xf numFmtId="0" fontId="2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4" fillId="0" borderId="0" xfId="0" applyNumberFormat="1" applyFont="1" applyFill="1"/>
    <xf numFmtId="0" fontId="2" fillId="0" borderId="0" xfId="0" applyFont="1" applyFill="1" applyAlignment="1"/>
    <xf numFmtId="4" fontId="7" fillId="0" borderId="0" xfId="0" applyNumberFormat="1" applyFont="1" applyFill="1"/>
    <xf numFmtId="0" fontId="6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4" fontId="4" fillId="0" borderId="10" xfId="0" applyNumberFormat="1" applyFont="1" applyFill="1" applyBorder="1" applyAlignment="1"/>
    <xf numFmtId="4" fontId="4" fillId="0" borderId="12" xfId="0" applyNumberFormat="1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" fontId="2" fillId="0" borderId="14" xfId="0" applyNumberFormat="1" applyFont="1" applyFill="1" applyBorder="1" applyAlignment="1"/>
    <xf numFmtId="4" fontId="2" fillId="0" borderId="15" xfId="0" applyNumberFormat="1" applyFont="1" applyFill="1" applyBorder="1" applyAlignment="1"/>
    <xf numFmtId="0" fontId="4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" fontId="2" fillId="0" borderId="14" xfId="0" applyNumberFormat="1" applyFont="1" applyFill="1" applyBorder="1" applyAlignment="1">
      <alignment horizontal="right"/>
    </xf>
    <xf numFmtId="4" fontId="2" fillId="0" borderId="15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2" fillId="0" borderId="14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4" fontId="4" fillId="0" borderId="14" xfId="0" applyNumberFormat="1" applyFont="1" applyFill="1" applyBorder="1" applyAlignment="1"/>
    <xf numFmtId="4" fontId="4" fillId="0" borderId="15" xfId="0" applyNumberFormat="1" applyFont="1" applyFill="1" applyBorder="1" applyAlignment="1"/>
    <xf numFmtId="0" fontId="2" fillId="0" borderId="5" xfId="0" applyFont="1" applyFill="1" applyBorder="1"/>
    <xf numFmtId="4" fontId="4" fillId="0" borderId="6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2" fillId="0" borderId="9" xfId="0" applyFont="1" applyFill="1" applyBorder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4" fontId="5" fillId="0" borderId="6" xfId="0" applyNumberFormat="1" applyFont="1" applyFill="1" applyBorder="1" applyAlignment="1"/>
    <xf numFmtId="4" fontId="5" fillId="0" borderId="8" xfId="0" applyNumberFormat="1" applyFont="1" applyFill="1" applyBorder="1" applyAlignment="1"/>
    <xf numFmtId="4" fontId="4" fillId="0" borderId="0" xfId="0" applyNumberFormat="1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2" fontId="4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15/&#1054;&#1090;&#1095;&#1077;&#1090;%20&#1041;&#1077;&#1088;&#1077;&#1079;&#1086;&#1074;&#1099;&#1081;%201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69">
          <cell r="G69">
            <v>54813.633734400013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topLeftCell="A16" workbookViewId="0">
      <selection activeCell="L82" sqref="L82"/>
    </sheetView>
  </sheetViews>
  <sheetFormatPr defaultRowHeight="15"/>
  <cols>
    <col min="1" max="1" width="5.140625" style="6" customWidth="1"/>
    <col min="2" max="2" width="9.85546875" style="6" customWidth="1"/>
    <col min="3" max="3" width="12.140625" style="6" customWidth="1"/>
    <col min="4" max="4" width="4.7109375" style="6" customWidth="1"/>
    <col min="5" max="5" width="7.85546875" style="6" customWidth="1"/>
    <col min="6" max="6" width="9.7109375" style="6" customWidth="1"/>
    <col min="7" max="7" width="13" style="6" customWidth="1"/>
    <col min="8" max="8" width="15.85546875" style="6" customWidth="1"/>
    <col min="9" max="9" width="9.42578125" style="6" customWidth="1"/>
    <col min="10" max="10" width="11.140625" style="6" customWidth="1"/>
    <col min="11" max="11" width="9" style="6" customWidth="1"/>
    <col min="12" max="12" width="2.7109375" style="6" customWidth="1"/>
  </cols>
  <sheetData>
    <row r="1" spans="1:12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>
      <c r="A3" s="2"/>
      <c r="B3" s="3"/>
      <c r="C3" s="2"/>
      <c r="D3" s="4" t="s">
        <v>2</v>
      </c>
      <c r="E3" s="3">
        <v>115</v>
      </c>
      <c r="F3" s="5" t="s">
        <v>3</v>
      </c>
      <c r="G3" s="5"/>
      <c r="H3" s="3"/>
      <c r="I3" s="3">
        <v>2013</v>
      </c>
      <c r="J3" s="5" t="s">
        <v>4</v>
      </c>
    </row>
    <row r="5" spans="1:12" ht="15.75">
      <c r="A5" s="7" t="s">
        <v>5</v>
      </c>
      <c r="B5" s="8">
        <f>I3</f>
        <v>2013</v>
      </c>
      <c r="C5" s="6" t="s">
        <v>6</v>
      </c>
      <c r="D5" s="9" t="s">
        <v>7</v>
      </c>
      <c r="E5" s="10">
        <v>997.1</v>
      </c>
      <c r="G5" s="11" t="s">
        <v>8</v>
      </c>
      <c r="H5" s="11"/>
      <c r="I5" s="11"/>
      <c r="J5" s="11"/>
      <c r="K5" s="11"/>
    </row>
    <row r="6" spans="1:12" ht="15.75">
      <c r="A6" s="12">
        <v>602953.31000000006</v>
      </c>
      <c r="B6" s="12"/>
      <c r="C6" s="13" t="s">
        <v>9</v>
      </c>
      <c r="E6" s="11"/>
      <c r="F6" s="11"/>
      <c r="G6" s="14">
        <f>A6-J7</f>
        <v>478680.72000000009</v>
      </c>
      <c r="H6" s="11" t="s">
        <v>10</v>
      </c>
      <c r="I6" s="14">
        <f>(G6/A6)*100</f>
        <v>79.389351059371421</v>
      </c>
      <c r="J6" s="15" t="s">
        <v>11</v>
      </c>
      <c r="K6" s="11"/>
    </row>
    <row r="7" spans="1:12" ht="15.75">
      <c r="A7" s="6" t="s">
        <v>12</v>
      </c>
      <c r="E7" s="11"/>
      <c r="F7" s="11"/>
      <c r="G7" s="11"/>
      <c r="H7" s="11"/>
      <c r="I7" s="11"/>
      <c r="J7" s="10">
        <v>124272.59</v>
      </c>
      <c r="K7" s="11" t="s">
        <v>13</v>
      </c>
    </row>
    <row r="8" spans="1:12">
      <c r="A8" s="6" t="s">
        <v>14</v>
      </c>
      <c r="E8" s="16"/>
      <c r="F8" s="16"/>
      <c r="G8" s="16"/>
      <c r="H8" s="16"/>
      <c r="I8" s="16"/>
      <c r="J8" s="16"/>
      <c r="K8" s="16"/>
    </row>
    <row r="9" spans="1:12">
      <c r="A9" s="6" t="s">
        <v>15</v>
      </c>
      <c r="B9" s="17">
        <v>11257.73</v>
      </c>
      <c r="C9" s="6" t="s">
        <v>16</v>
      </c>
      <c r="E9" s="9" t="s">
        <v>17</v>
      </c>
      <c r="F9" s="17">
        <v>15661.13</v>
      </c>
      <c r="G9" s="6" t="s">
        <v>16</v>
      </c>
      <c r="I9" s="9" t="s">
        <v>18</v>
      </c>
      <c r="J9" s="17">
        <v>8136.24</v>
      </c>
      <c r="K9" s="6" t="s">
        <v>16</v>
      </c>
    </row>
    <row r="10" spans="1:12">
      <c r="B10" s="17"/>
      <c r="E10" s="18"/>
      <c r="F10" s="17"/>
      <c r="I10" s="18"/>
      <c r="J10" s="17"/>
    </row>
    <row r="11" spans="1:12" ht="15.75">
      <c r="A11" s="6" t="s">
        <v>19</v>
      </c>
      <c r="J11" s="17">
        <f>G12+G13+G14+G15</f>
        <v>124272.59</v>
      </c>
      <c r="K11" s="19" t="s">
        <v>20</v>
      </c>
    </row>
    <row r="12" spans="1:12">
      <c r="A12" s="20" t="s">
        <v>21</v>
      </c>
      <c r="B12" s="6" t="s">
        <v>22</v>
      </c>
      <c r="G12" s="21">
        <f>(J7*43.5/100)</f>
        <v>54058.576650000003</v>
      </c>
      <c r="H12" s="6" t="s">
        <v>16</v>
      </c>
    </row>
    <row r="13" spans="1:12">
      <c r="A13" s="20" t="s">
        <v>21</v>
      </c>
      <c r="B13" s="6" t="s">
        <v>23</v>
      </c>
      <c r="G13" s="21">
        <f>(J7*36.6/100)</f>
        <v>45483.767939999998</v>
      </c>
      <c r="H13" s="6" t="s">
        <v>16</v>
      </c>
    </row>
    <row r="14" spans="1:12">
      <c r="A14" s="20" t="s">
        <v>21</v>
      </c>
      <c r="B14" s="6" t="s">
        <v>24</v>
      </c>
      <c r="G14" s="21">
        <f>(J7*12.5/100)</f>
        <v>15534.07375</v>
      </c>
      <c r="H14" s="6" t="s">
        <v>16</v>
      </c>
      <c r="K14" s="13"/>
      <c r="L14" s="22"/>
    </row>
    <row r="15" spans="1:12">
      <c r="A15" s="20" t="s">
        <v>21</v>
      </c>
      <c r="B15" s="6" t="s">
        <v>25</v>
      </c>
      <c r="G15" s="21">
        <f>(J7*7.4/100)</f>
        <v>9196.17166</v>
      </c>
      <c r="H15" s="6" t="s">
        <v>16</v>
      </c>
    </row>
    <row r="16" spans="1:12">
      <c r="G16" s="23"/>
    </row>
    <row r="17" spans="1:12">
      <c r="A17" s="24" t="s">
        <v>26</v>
      </c>
      <c r="G17" s="21">
        <f>(E5-R9)*5.45*12/1.03</f>
        <v>63311.009708737874</v>
      </c>
      <c r="H17" s="6" t="s">
        <v>27</v>
      </c>
    </row>
    <row r="18" spans="1:12" ht="15.75" thickBot="1">
      <c r="A18" s="25">
        <f>G17*I6/100</f>
        <v>50262.199756902635</v>
      </c>
      <c r="B18" s="25"/>
      <c r="C18" s="6" t="s">
        <v>28</v>
      </c>
    </row>
    <row r="19" spans="1:12">
      <c r="A19" s="26" t="s">
        <v>2</v>
      </c>
      <c r="B19" s="27" t="s">
        <v>29</v>
      </c>
      <c r="C19" s="28"/>
      <c r="D19" s="28"/>
      <c r="E19" s="28"/>
      <c r="F19" s="28"/>
      <c r="G19" s="28"/>
      <c r="H19" s="29"/>
      <c r="I19" s="26" t="s">
        <v>30</v>
      </c>
      <c r="J19" s="30" t="s">
        <v>31</v>
      </c>
      <c r="K19" s="27" t="s">
        <v>32</v>
      </c>
      <c r="L19" s="29"/>
    </row>
    <row r="20" spans="1:12" ht="15.75" thickBot="1">
      <c r="A20" s="31" t="s">
        <v>33</v>
      </c>
      <c r="B20" s="32"/>
      <c r="C20" s="33"/>
      <c r="D20" s="33"/>
      <c r="E20" s="33"/>
      <c r="F20" s="33"/>
      <c r="G20" s="33"/>
      <c r="H20" s="34"/>
      <c r="I20" s="31" t="s">
        <v>34</v>
      </c>
      <c r="J20" s="35"/>
      <c r="K20" s="36" t="s">
        <v>35</v>
      </c>
      <c r="L20" s="37"/>
    </row>
    <row r="21" spans="1:12" ht="15.75" thickBot="1">
      <c r="A21" s="38"/>
      <c r="B21" s="39" t="s">
        <v>36</v>
      </c>
      <c r="C21" s="40"/>
      <c r="D21" s="40"/>
      <c r="E21" s="40"/>
      <c r="F21" s="40"/>
      <c r="G21" s="40"/>
      <c r="H21" s="41"/>
      <c r="I21" s="38"/>
      <c r="J21" s="38"/>
      <c r="K21" s="42">
        <f>'[1]2012'!G69</f>
        <v>54813.633734400013</v>
      </c>
      <c r="L21" s="43"/>
    </row>
    <row r="22" spans="1:12">
      <c r="A22" s="44">
        <v>1</v>
      </c>
      <c r="B22" s="45" t="s">
        <v>37</v>
      </c>
      <c r="C22" s="46"/>
      <c r="D22" s="46"/>
      <c r="E22" s="46"/>
      <c r="F22" s="46"/>
      <c r="G22" s="46"/>
      <c r="H22" s="47"/>
      <c r="I22" s="44" t="s">
        <v>38</v>
      </c>
      <c r="J22" s="48">
        <v>120</v>
      </c>
      <c r="K22" s="49">
        <v>2400</v>
      </c>
      <c r="L22" s="50"/>
    </row>
    <row r="23" spans="1:12">
      <c r="A23" s="44">
        <v>2</v>
      </c>
      <c r="B23" s="45" t="s">
        <v>39</v>
      </c>
      <c r="C23" s="46"/>
      <c r="D23" s="46"/>
      <c r="E23" s="46"/>
      <c r="F23" s="46"/>
      <c r="G23" s="46"/>
      <c r="H23" s="47"/>
      <c r="I23" s="51" t="s">
        <v>40</v>
      </c>
      <c r="J23" s="52">
        <v>1</v>
      </c>
      <c r="K23" s="53">
        <v>50</v>
      </c>
      <c r="L23" s="54"/>
    </row>
    <row r="24" spans="1:12">
      <c r="A24" s="44">
        <v>3</v>
      </c>
      <c r="B24" s="55" t="s">
        <v>41</v>
      </c>
      <c r="C24" s="56"/>
      <c r="D24" s="56"/>
      <c r="E24" s="56"/>
      <c r="F24" s="56"/>
      <c r="G24" s="56"/>
      <c r="H24" s="47"/>
      <c r="I24" s="44" t="s">
        <v>40</v>
      </c>
      <c r="J24" s="52">
        <v>13</v>
      </c>
      <c r="K24" s="49">
        <v>1330.3</v>
      </c>
      <c r="L24" s="50"/>
    </row>
    <row r="25" spans="1:12">
      <c r="A25" s="44">
        <v>4</v>
      </c>
      <c r="B25" s="55" t="s">
        <v>42</v>
      </c>
      <c r="C25" s="57"/>
      <c r="D25" s="57"/>
      <c r="E25" s="57"/>
      <c r="F25" s="57"/>
      <c r="G25" s="57"/>
      <c r="H25" s="58"/>
      <c r="I25" s="59" t="s">
        <v>43</v>
      </c>
      <c r="J25" s="60">
        <v>2</v>
      </c>
      <c r="K25" s="53">
        <f>1100*0.03</f>
        <v>33</v>
      </c>
      <c r="L25" s="54"/>
    </row>
    <row r="26" spans="1:12">
      <c r="A26" s="44">
        <v>5</v>
      </c>
      <c r="B26" s="45" t="s">
        <v>44</v>
      </c>
      <c r="C26" s="46"/>
      <c r="D26" s="46"/>
      <c r="E26" s="46"/>
      <c r="F26" s="46"/>
      <c r="G26" s="46"/>
      <c r="H26" s="47"/>
      <c r="I26" s="59" t="s">
        <v>38</v>
      </c>
      <c r="J26" s="61">
        <v>409.2</v>
      </c>
      <c r="K26" s="53">
        <v>1600</v>
      </c>
      <c r="L26" s="54"/>
    </row>
    <row r="27" spans="1:12">
      <c r="A27" s="44">
        <v>6</v>
      </c>
      <c r="B27" s="45" t="s">
        <v>45</v>
      </c>
      <c r="C27" s="46"/>
      <c r="D27" s="46"/>
      <c r="E27" s="46"/>
      <c r="F27" s="46"/>
      <c r="G27" s="46"/>
      <c r="H27" s="47"/>
      <c r="I27" s="59" t="s">
        <v>38</v>
      </c>
      <c r="J27" s="61">
        <v>409.2</v>
      </c>
      <c r="K27" s="53">
        <v>1600</v>
      </c>
      <c r="L27" s="54"/>
    </row>
    <row r="28" spans="1:12">
      <c r="A28" s="44">
        <v>7</v>
      </c>
      <c r="B28" s="45" t="s">
        <v>46</v>
      </c>
      <c r="C28" s="46"/>
      <c r="D28" s="46"/>
      <c r="E28" s="46"/>
      <c r="F28" s="46"/>
      <c r="G28" s="46"/>
      <c r="H28" s="47"/>
      <c r="I28" s="59" t="s">
        <v>38</v>
      </c>
      <c r="J28" s="62">
        <f>1080/12</f>
        <v>90</v>
      </c>
      <c r="K28" s="49">
        <f>(8028.13+3000)/12</f>
        <v>919.01083333333338</v>
      </c>
      <c r="L28" s="50"/>
    </row>
    <row r="29" spans="1:12">
      <c r="A29" s="44">
        <v>8</v>
      </c>
      <c r="B29" s="45" t="s">
        <v>47</v>
      </c>
      <c r="C29" s="46"/>
      <c r="D29" s="46"/>
      <c r="E29" s="46"/>
      <c r="F29" s="46"/>
      <c r="G29" s="46"/>
      <c r="H29" s="47"/>
      <c r="I29" s="63" t="s">
        <v>40</v>
      </c>
      <c r="J29" s="64">
        <v>30</v>
      </c>
      <c r="K29" s="53">
        <f>(13250+1000)/27</f>
        <v>527.77777777777783</v>
      </c>
      <c r="L29" s="54"/>
    </row>
    <row r="30" spans="1:12">
      <c r="A30" s="44">
        <v>9</v>
      </c>
      <c r="B30" s="45" t="s">
        <v>48</v>
      </c>
      <c r="C30" s="46"/>
      <c r="D30" s="46"/>
      <c r="E30" s="46"/>
      <c r="F30" s="46"/>
      <c r="G30" s="46"/>
      <c r="H30" s="47"/>
      <c r="I30" s="48" t="s">
        <v>40</v>
      </c>
      <c r="J30" s="52">
        <v>3</v>
      </c>
      <c r="K30" s="53">
        <f>8000*0.2347</f>
        <v>1877.6</v>
      </c>
      <c r="L30" s="54"/>
    </row>
    <row r="31" spans="1:12">
      <c r="A31" s="44">
        <v>10</v>
      </c>
      <c r="B31" s="45" t="s">
        <v>49</v>
      </c>
      <c r="C31" s="46"/>
      <c r="D31" s="46"/>
      <c r="E31" s="46"/>
      <c r="F31" s="46"/>
      <c r="G31" s="46"/>
      <c r="H31" s="47"/>
      <c r="I31" s="44" t="s">
        <v>50</v>
      </c>
      <c r="J31" s="48">
        <v>12</v>
      </c>
      <c r="K31" s="53">
        <v>2181.8000000000002</v>
      </c>
      <c r="L31" s="54"/>
    </row>
    <row r="32" spans="1:12">
      <c r="A32" s="44">
        <v>11</v>
      </c>
      <c r="B32" s="45" t="s">
        <v>51</v>
      </c>
      <c r="C32" s="46"/>
      <c r="D32" s="46"/>
      <c r="E32" s="46"/>
      <c r="F32" s="46"/>
      <c r="G32" s="46"/>
      <c r="H32" s="47"/>
      <c r="I32" s="44" t="s">
        <v>50</v>
      </c>
      <c r="J32" s="48">
        <v>12</v>
      </c>
      <c r="K32" s="53">
        <f>3700*12*0.2761</f>
        <v>12258.84</v>
      </c>
      <c r="L32" s="54"/>
    </row>
    <row r="33" spans="1:12">
      <c r="A33" s="44">
        <v>12</v>
      </c>
      <c r="B33" s="45" t="s">
        <v>52</v>
      </c>
      <c r="C33" s="56"/>
      <c r="D33" s="56"/>
      <c r="E33" s="56"/>
      <c r="F33" s="56"/>
      <c r="G33" s="56"/>
      <c r="H33" s="47"/>
      <c r="I33" s="44" t="s">
        <v>40</v>
      </c>
      <c r="J33" s="8">
        <v>1</v>
      </c>
      <c r="K33" s="49">
        <f>(9000+5031)/3*0.028</f>
        <v>130.95599999999999</v>
      </c>
      <c r="L33" s="50"/>
    </row>
    <row r="34" spans="1:12">
      <c r="A34" s="44">
        <v>13</v>
      </c>
      <c r="B34" s="45" t="s">
        <v>53</v>
      </c>
      <c r="C34" s="46"/>
      <c r="D34" s="46"/>
      <c r="E34" s="46"/>
      <c r="F34" s="46"/>
      <c r="G34" s="46"/>
      <c r="H34" s="47"/>
      <c r="I34" s="44" t="s">
        <v>40</v>
      </c>
      <c r="J34" s="52">
        <v>2</v>
      </c>
      <c r="K34" s="49">
        <f>28684*0.028</f>
        <v>803.15200000000004</v>
      </c>
      <c r="L34" s="50"/>
    </row>
    <row r="35" spans="1:12">
      <c r="A35" s="44"/>
      <c r="B35" s="45" t="s">
        <v>54</v>
      </c>
      <c r="C35" s="46"/>
      <c r="D35" s="46"/>
      <c r="E35" s="46"/>
      <c r="F35" s="46"/>
      <c r="G35" s="46"/>
      <c r="H35" s="46"/>
      <c r="I35" s="44"/>
      <c r="J35" s="48"/>
      <c r="K35" s="65">
        <f>SUM(K22:L34)</f>
        <v>25712.436611111109</v>
      </c>
      <c r="L35" s="66"/>
    </row>
    <row r="36" spans="1:12">
      <c r="A36" s="44"/>
      <c r="B36" s="45" t="s">
        <v>55</v>
      </c>
      <c r="C36" s="46"/>
      <c r="D36" s="46"/>
      <c r="E36" s="46"/>
      <c r="F36" s="46"/>
      <c r="G36" s="46"/>
      <c r="H36" s="46"/>
      <c r="I36" s="44"/>
      <c r="J36" s="48"/>
      <c r="K36" s="49">
        <f>K35*0.14</f>
        <v>3599.7411255555558</v>
      </c>
      <c r="L36" s="50"/>
    </row>
    <row r="37" spans="1:12" ht="15.75" thickBot="1">
      <c r="A37" s="44"/>
      <c r="B37" s="6" t="s">
        <v>56</v>
      </c>
      <c r="I37" s="67"/>
      <c r="K37" s="68">
        <f>SUM(K35:L36)</f>
        <v>29312.177736666665</v>
      </c>
      <c r="L37" s="69"/>
    </row>
    <row r="38" spans="1:12" ht="16.5" thickBot="1">
      <c r="A38" s="70"/>
      <c r="B38" s="71" t="s">
        <v>57</v>
      </c>
      <c r="C38" s="72"/>
      <c r="D38" s="72"/>
      <c r="E38" s="72"/>
      <c r="F38" s="72"/>
      <c r="G38" s="72"/>
      <c r="H38" s="73"/>
      <c r="I38" s="70"/>
      <c r="J38" s="70"/>
      <c r="K38" s="74">
        <f>K37+K21</f>
        <v>84125.81147106667</v>
      </c>
      <c r="L38" s="75"/>
    </row>
    <row r="39" spans="1:12">
      <c r="A39" s="6" t="s">
        <v>58</v>
      </c>
      <c r="I39" s="8"/>
      <c r="J39" s="8"/>
    </row>
    <row r="40" spans="1:12">
      <c r="A40" s="6" t="s">
        <v>59</v>
      </c>
      <c r="D40" s="8">
        <v>2012</v>
      </c>
      <c r="E40" s="6" t="s">
        <v>60</v>
      </c>
      <c r="G40" s="76">
        <f>K38-G17</f>
        <v>20814.801762328796</v>
      </c>
      <c r="H40" s="6" t="s">
        <v>61</v>
      </c>
      <c r="J40" s="8"/>
    </row>
    <row r="41" spans="1:12" ht="15.75" thickBot="1">
      <c r="A41" s="6" t="s">
        <v>62</v>
      </c>
      <c r="B41" s="8">
        <v>2012</v>
      </c>
      <c r="C41" s="6" t="s">
        <v>63</v>
      </c>
      <c r="I41" s="8"/>
      <c r="J41" s="8"/>
    </row>
    <row r="42" spans="1:12">
      <c r="A42" s="77" t="s">
        <v>2</v>
      </c>
      <c r="B42" s="78" t="s">
        <v>64</v>
      </c>
      <c r="C42" s="79"/>
      <c r="D42" s="79"/>
      <c r="E42" s="79"/>
      <c r="F42" s="78" t="s">
        <v>65</v>
      </c>
      <c r="G42" s="79"/>
      <c r="H42" s="80"/>
      <c r="I42" s="78" t="s">
        <v>66</v>
      </c>
      <c r="J42" s="79"/>
      <c r="K42" s="79"/>
      <c r="L42" s="80"/>
    </row>
    <row r="43" spans="1:12" ht="15.75" thickBot="1">
      <c r="A43" s="81"/>
      <c r="B43" s="82"/>
      <c r="C43" s="83"/>
      <c r="D43" s="83"/>
      <c r="E43" s="83"/>
      <c r="F43" s="82"/>
      <c r="G43" s="83"/>
      <c r="H43" s="84"/>
      <c r="I43" s="82" t="s">
        <v>67</v>
      </c>
      <c r="J43" s="83"/>
      <c r="K43" s="83"/>
      <c r="L43" s="84"/>
    </row>
    <row r="44" spans="1:12">
      <c r="A44" s="85" t="s">
        <v>68</v>
      </c>
      <c r="B44" s="86" t="s">
        <v>69</v>
      </c>
      <c r="C44" s="86"/>
      <c r="D44" s="86"/>
      <c r="E44" s="87"/>
      <c r="F44" s="88" t="s">
        <v>70</v>
      </c>
      <c r="G44" s="89"/>
      <c r="H44" s="90"/>
      <c r="I44" s="88" t="s">
        <v>71</v>
      </c>
      <c r="J44" s="89"/>
      <c r="K44" s="89"/>
      <c r="L44" s="90"/>
    </row>
    <row r="45" spans="1:12">
      <c r="A45" s="44" t="s">
        <v>72</v>
      </c>
      <c r="B45" s="46" t="s">
        <v>73</v>
      </c>
      <c r="C45" s="46"/>
      <c r="D45" s="46"/>
      <c r="E45" s="47"/>
      <c r="F45" s="91" t="s">
        <v>74</v>
      </c>
      <c r="G45" s="92"/>
      <c r="H45" s="93"/>
      <c r="I45" s="91" t="s">
        <v>75</v>
      </c>
      <c r="J45" s="92"/>
      <c r="K45" s="92"/>
      <c r="L45" s="93"/>
    </row>
    <row r="46" spans="1:12">
      <c r="A46" s="44" t="s">
        <v>76</v>
      </c>
      <c r="B46" s="46" t="s">
        <v>77</v>
      </c>
      <c r="C46" s="46"/>
      <c r="D46" s="46"/>
      <c r="E46" s="47"/>
      <c r="F46" s="91" t="s">
        <v>78</v>
      </c>
      <c r="G46" s="92"/>
      <c r="H46" s="93"/>
      <c r="I46" s="91" t="s">
        <v>79</v>
      </c>
      <c r="J46" s="92"/>
      <c r="K46" s="92"/>
      <c r="L46" s="93"/>
    </row>
    <row r="47" spans="1:12">
      <c r="A47" s="44" t="s">
        <v>80</v>
      </c>
      <c r="B47" s="46" t="s">
        <v>81</v>
      </c>
      <c r="C47" s="46"/>
      <c r="D47" s="46"/>
      <c r="E47" s="47"/>
      <c r="F47" s="91" t="s">
        <v>82</v>
      </c>
      <c r="G47" s="92"/>
      <c r="H47" s="93"/>
      <c r="I47" s="91" t="s">
        <v>83</v>
      </c>
      <c r="J47" s="92"/>
      <c r="K47" s="92"/>
      <c r="L47" s="93"/>
    </row>
    <row r="48" spans="1:12">
      <c r="A48" s="44" t="s">
        <v>84</v>
      </c>
      <c r="B48" s="46" t="s">
        <v>85</v>
      </c>
      <c r="C48" s="46"/>
      <c r="D48" s="46"/>
      <c r="E48" s="47"/>
      <c r="F48" s="91" t="s">
        <v>86</v>
      </c>
      <c r="G48" s="92"/>
      <c r="H48" s="93"/>
      <c r="I48" s="91" t="s">
        <v>87</v>
      </c>
      <c r="J48" s="92"/>
      <c r="K48" s="92"/>
      <c r="L48" s="93"/>
    </row>
    <row r="49" spans="1:12" ht="15.75" thickBot="1">
      <c r="A49" s="94" t="s">
        <v>88</v>
      </c>
      <c r="B49" s="95" t="s">
        <v>89</v>
      </c>
      <c r="C49" s="95"/>
      <c r="D49" s="95"/>
      <c r="E49" s="96"/>
      <c r="F49" s="32" t="s">
        <v>90</v>
      </c>
      <c r="G49" s="33"/>
      <c r="H49" s="34"/>
      <c r="I49" s="32" t="s">
        <v>91</v>
      </c>
      <c r="J49" s="33"/>
      <c r="K49" s="33"/>
      <c r="L49" s="34"/>
    </row>
    <row r="51" spans="1:12">
      <c r="A51" s="97" t="s">
        <v>92</v>
      </c>
      <c r="B51" s="8">
        <f>I3+1</f>
        <v>2014</v>
      </c>
      <c r="C51" s="6" t="s">
        <v>93</v>
      </c>
    </row>
    <row r="52" spans="1:12">
      <c r="A52" s="98" t="s">
        <v>94</v>
      </c>
    </row>
    <row r="53" spans="1:12">
      <c r="A53" s="98" t="s">
        <v>95</v>
      </c>
      <c r="F53" s="99">
        <f>H69</f>
        <v>6.5452146025414368</v>
      </c>
      <c r="G53" s="6" t="s">
        <v>96</v>
      </c>
    </row>
    <row r="54" spans="1:12">
      <c r="A54" s="98" t="s">
        <v>97</v>
      </c>
      <c r="C54" s="100"/>
      <c r="G54" s="8"/>
    </row>
    <row r="55" spans="1:12">
      <c r="A55" s="101" t="s">
        <v>98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8"/>
    </row>
    <row r="56" spans="1:12">
      <c r="A56" s="102" t="s">
        <v>99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</row>
    <row r="57" spans="1:12">
      <c r="A57" s="102" t="s">
        <v>100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</row>
    <row r="58" spans="1:12">
      <c r="A58" s="101"/>
      <c r="B58" s="103"/>
      <c r="C58" s="103"/>
      <c r="D58" s="103"/>
      <c r="E58" s="103"/>
      <c r="F58" s="103"/>
      <c r="G58" s="103"/>
      <c r="H58" s="103"/>
      <c r="I58" s="103"/>
      <c r="J58" s="103"/>
      <c r="K58" s="103"/>
    </row>
    <row r="59" spans="1:12">
      <c r="A59" s="98" t="s">
        <v>101</v>
      </c>
      <c r="B59" s="8">
        <f>I3+1</f>
        <v>2014</v>
      </c>
      <c r="C59" s="6" t="s">
        <v>102</v>
      </c>
    </row>
    <row r="60" spans="1:12">
      <c r="A60" s="98" t="s">
        <v>103</v>
      </c>
    </row>
    <row r="61" spans="1:12">
      <c r="A61" s="98" t="s">
        <v>104</v>
      </c>
      <c r="J61" s="17">
        <v>15000</v>
      </c>
      <c r="K61" s="6" t="s">
        <v>16</v>
      </c>
    </row>
    <row r="62" spans="1:12">
      <c r="A62" s="102" t="s">
        <v>105</v>
      </c>
      <c r="B62" s="102"/>
      <c r="C62" s="102"/>
      <c r="D62" s="102"/>
      <c r="E62" s="102"/>
      <c r="J62" s="17">
        <v>10000</v>
      </c>
      <c r="K62" s="6" t="s">
        <v>16</v>
      </c>
    </row>
    <row r="63" spans="1:12">
      <c r="A63" s="98" t="s">
        <v>106</v>
      </c>
      <c r="J63" s="17">
        <v>1500</v>
      </c>
      <c r="K63" s="6" t="s">
        <v>16</v>
      </c>
    </row>
    <row r="64" spans="1:12">
      <c r="A64" s="98" t="s">
        <v>107</v>
      </c>
      <c r="J64" s="17">
        <v>15000</v>
      </c>
      <c r="K64" s="6" t="s">
        <v>16</v>
      </c>
    </row>
    <row r="65" spans="1:11">
      <c r="A65" s="98" t="s">
        <v>108</v>
      </c>
      <c r="J65" s="17">
        <v>8000</v>
      </c>
      <c r="K65" s="6" t="s">
        <v>16</v>
      </c>
    </row>
    <row r="66" spans="1:11">
      <c r="A66" s="98" t="s">
        <v>109</v>
      </c>
      <c r="J66" s="17">
        <v>8000</v>
      </c>
      <c r="K66" s="6" t="s">
        <v>16</v>
      </c>
    </row>
    <row r="67" spans="1:11">
      <c r="A67" s="104" t="s">
        <v>110</v>
      </c>
      <c r="J67" s="21">
        <f>SUM(J61:J66)</f>
        <v>57500</v>
      </c>
      <c r="K67" s="105" t="s">
        <v>111</v>
      </c>
    </row>
    <row r="68" spans="1:11">
      <c r="A68" s="98" t="s">
        <v>112</v>
      </c>
      <c r="H68" s="8">
        <f>I3</f>
        <v>2013</v>
      </c>
      <c r="I68" s="6" t="s">
        <v>113</v>
      </c>
      <c r="K68" s="21">
        <f>G40</f>
        <v>20814.801762328796</v>
      </c>
    </row>
    <row r="69" spans="1:11">
      <c r="A69" s="98" t="s">
        <v>114</v>
      </c>
      <c r="C69" s="76">
        <f>J67+K68</f>
        <v>78314.801762328803</v>
      </c>
      <c r="D69" s="8" t="s">
        <v>115</v>
      </c>
      <c r="E69" s="106">
        <f>I3+1</f>
        <v>2014</v>
      </c>
      <c r="F69" s="6" t="s">
        <v>116</v>
      </c>
      <c r="H69" s="99">
        <f>C69/(E5*12)</f>
        <v>6.5452146025414368</v>
      </c>
      <c r="I69" s="6" t="s">
        <v>117</v>
      </c>
    </row>
    <row r="71" spans="1:11">
      <c r="B71" s="6" t="s">
        <v>118</v>
      </c>
    </row>
    <row r="72" spans="1:11">
      <c r="B72" s="6" t="s">
        <v>65</v>
      </c>
      <c r="I72" s="6" t="s">
        <v>119</v>
      </c>
    </row>
    <row r="74" spans="1:11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</row>
    <row r="82" spans="12:12">
      <c r="L82" s="108"/>
    </row>
  </sheetData>
  <mergeCells count="70">
    <mergeCell ref="A56:L56"/>
    <mergeCell ref="A57:L57"/>
    <mergeCell ref="A62:E62"/>
    <mergeCell ref="A74:K74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  <mergeCell ref="B44:E44"/>
    <mergeCell ref="F44:H44"/>
    <mergeCell ref="I44:L44"/>
    <mergeCell ref="B45:E45"/>
    <mergeCell ref="F45:H45"/>
    <mergeCell ref="I45:L45"/>
    <mergeCell ref="B42:E42"/>
    <mergeCell ref="F42:H42"/>
    <mergeCell ref="I42:L42"/>
    <mergeCell ref="B43:E43"/>
    <mergeCell ref="F43:H43"/>
    <mergeCell ref="I43:L43"/>
    <mergeCell ref="B35:H35"/>
    <mergeCell ref="K35:L35"/>
    <mergeCell ref="B36:H36"/>
    <mergeCell ref="K36:L36"/>
    <mergeCell ref="K37:L37"/>
    <mergeCell ref="K38:L38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B20:H20"/>
    <mergeCell ref="K20:L20"/>
    <mergeCell ref="B21:H21"/>
    <mergeCell ref="K21:L21"/>
    <mergeCell ref="B22:H22"/>
    <mergeCell ref="K22:L22"/>
    <mergeCell ref="A1:L1"/>
    <mergeCell ref="A2:L2"/>
    <mergeCell ref="A6:B6"/>
    <mergeCell ref="A18:B18"/>
    <mergeCell ref="B19:H19"/>
    <mergeCell ref="K19:L1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2014-04-11T02:33:11Z</dcterms:modified>
</cp:coreProperties>
</file>