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69" i="1"/>
  <c r="H68"/>
  <c r="J67"/>
  <c r="B59"/>
  <c r="B50"/>
  <c r="B40"/>
  <c r="D39"/>
  <c r="K33"/>
  <c r="K32"/>
  <c r="K30"/>
  <c r="K29"/>
  <c r="K28"/>
  <c r="K34" s="1"/>
  <c r="K23"/>
  <c r="G19"/>
  <c r="G17"/>
  <c r="G16"/>
  <c r="G15"/>
  <c r="G14"/>
  <c r="J13"/>
  <c r="I7"/>
  <c r="A20" s="1"/>
  <c r="G7"/>
  <c r="K35" l="1"/>
  <c r="K36"/>
  <c r="K37" s="1"/>
  <c r="G39" s="1"/>
  <c r="K68" s="1"/>
  <c r="C69" s="1"/>
  <c r="H69" s="1"/>
  <c r="F52" s="1"/>
</calcChain>
</file>

<file path=xl/sharedStrings.xml><?xml version="1.0" encoding="utf-8"?>
<sst xmlns="http://schemas.openxmlformats.org/spreadsheetml/2006/main" count="146" uniqueCount="120">
  <si>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</si>
  <si>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</si>
  <si>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</si>
  <si>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</si>
  <si>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</si>
  <si>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</si>
  <si>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 xml:space="preserve">   по дому</t>
  </si>
  <si>
    <t xml:space="preserve">   117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</si>
  <si>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</si>
  <si>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</si>
  <si>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</si>
  <si>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</si>
  <si>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</si>
  <si>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</si>
  <si>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</si>
  <si>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rFont val="Calibri"/>
        <family val="2"/>
        <charset val="204"/>
        <scheme val="minor"/>
      </rPr>
      <t xml:space="preserve"> 1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</si>
  <si>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</si>
  <si>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9 -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</si>
  <si>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</si>
  <si>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5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</si>
  <si>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10 -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</si>
  <si>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</si>
  <si>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</si>
  <si>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</si>
  <si>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</si>
  <si>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</si>
  <si>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</si>
  <si>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</si>
  <si>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</si>
  <si>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</si>
  <si>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</si>
  <si>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</si>
  <si>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</si>
  <si>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</si>
  <si>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</si>
  <si>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</si>
  <si>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</si>
  <si>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</si>
  <si>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</si>
  <si>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корта)(4,5%).</t>
  </si>
  <si>
    <t>шт.</t>
  </si>
  <si>
    <t>Монтаж дополнительного наружного освещения дороги(4,5%).</t>
  </si>
  <si>
    <t>Генеральная 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</si>
  <si>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</si>
  <si>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подъезда в сентябре</t>
  </si>
  <si>
    <t>Ремонт наружного освещения (4,5%).</t>
  </si>
  <si>
    <t>м/час</t>
  </si>
  <si>
    <t>Замена вышедшей из строя платы в охранной сигнализации ИТП(19,40%).</t>
  </si>
  <si>
    <t>Плата за охранную сигнализацию ИТП (19,40%).</t>
  </si>
  <si>
    <t>мес.</t>
  </si>
  <si>
    <t>Установка энергосберегающих ламп в светильники (подвал)</t>
  </si>
  <si>
    <t>Благоустройство территории (высадка деревьев, кустарников, цветов)(4,5%).</t>
  </si>
  <si>
    <t>Новогодняя елка (4,5%)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</si>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</sst>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center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0" fontId="1" fillId="0" borderId="5" xfId="0" applyFont="1" applyFill="1" applyBorder="1"/>
    <xf numFmtId="4" fontId="7" fillId="0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1" fillId="0" borderId="14" xfId="0" applyFont="1" applyFill="1" applyBorder="1"/>
    <xf numFmtId="0" fontId="7" fillId="0" borderId="9" xfId="0" applyFont="1" applyFill="1" applyBorder="1" applyAlignment="1"/>
    <xf numFmtId="0" fontId="7" fillId="0" borderId="10" xfId="0" applyFont="1" applyFill="1" applyBorder="1" applyAlignment="1"/>
    <xf numFmtId="4" fontId="5" fillId="0" borderId="12" xfId="0" applyNumberFormat="1" applyFont="1" applyFill="1" applyBorder="1" applyAlignment="1"/>
    <xf numFmtId="4" fontId="5" fillId="0" borderId="13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17/&#1054;&#1090;&#1095;&#1077;&#1090;%20&#1041;&#1077;&#1088;&#1077;&#1079;&#1086;&#1074;&#1099;&#1081;%201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1-2012"/>
      <sheetName val="2013"/>
      <sheetName val="2014"/>
    </sheetNames>
    <sheetDataSet>
      <sheetData sheetId="0">
        <row r="72">
          <cell r="G72">
            <v>77953.824697600023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workbookViewId="0">
      <selection activeCell="K73" sqref="K73"/>
    </sheetView>
  </sheetViews>
  <sheetFormatPr defaultRowHeight="15"/>
  <cols>
    <col min="1" max="1" width="5" style="1" customWidth="1"/>
    <col min="2" max="2" width="9.85546875" style="1" customWidth="1"/>
    <col min="3" max="3" width="12.14062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2.85546875" style="1" customWidth="1"/>
    <col min="9" max="9" width="9.42578125" style="1" customWidth="1"/>
    <col min="10" max="10" width="11" style="1" customWidth="1"/>
    <col min="11" max="11" width="9.85546875" style="1" customWidth="1"/>
    <col min="12" max="12" width="3.85546875" style="1" customWidth="1"/>
  </cols>
  <sheetData>
    <row r="1" spans="1:12">
      <c r="K1" s="2"/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117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v>2013</v>
      </c>
      <c r="C6" s="1" t="s">
        <v>6</v>
      </c>
      <c r="D6" s="9" t="s">
        <v>7</v>
      </c>
      <c r="E6" s="10">
        <v>682.1</v>
      </c>
      <c r="F6" s="1" t="s">
        <v>8</v>
      </c>
    </row>
    <row r="7" spans="1:12" ht="15.75">
      <c r="A7" s="11">
        <v>441528.89</v>
      </c>
      <c r="B7" s="11"/>
      <c r="C7" s="12" t="s">
        <v>9</v>
      </c>
      <c r="G7" s="13">
        <f>A7-J8</f>
        <v>374685.67000000004</v>
      </c>
      <c r="H7" s="9" t="s">
        <v>10</v>
      </c>
      <c r="I7" s="14">
        <f>(G7/A7)*100</f>
        <v>84.860963458132957</v>
      </c>
      <c r="J7" s="1" t="s">
        <v>11</v>
      </c>
    </row>
    <row r="8" spans="1:12" ht="15.75">
      <c r="A8" s="1" t="s">
        <v>12</v>
      </c>
      <c r="J8" s="15">
        <v>66843.22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19506.34</v>
      </c>
      <c r="C10" s="1" t="s">
        <v>16</v>
      </c>
      <c r="E10" s="17" t="s">
        <v>17</v>
      </c>
      <c r="F10" s="16">
        <v>5620.65</v>
      </c>
      <c r="G10" s="1" t="s">
        <v>16</v>
      </c>
      <c r="I10" s="17" t="s">
        <v>18</v>
      </c>
      <c r="J10" s="16">
        <v>8381.59</v>
      </c>
      <c r="K10" s="1" t="s">
        <v>16</v>
      </c>
    </row>
    <row r="11" spans="1:12">
      <c r="A11" s="1" t="s">
        <v>19</v>
      </c>
      <c r="B11" s="16">
        <v>6930.92</v>
      </c>
      <c r="C11" s="1" t="s">
        <v>16</v>
      </c>
      <c r="E11" s="17" t="s">
        <v>20</v>
      </c>
      <c r="F11" s="16">
        <v>5915.07</v>
      </c>
      <c r="G11" s="1" t="s">
        <v>16</v>
      </c>
      <c r="I11" s="18"/>
      <c r="J11" s="16"/>
    </row>
    <row r="12" spans="1:12">
      <c r="B12" s="16"/>
      <c r="E12" s="19"/>
      <c r="F12" s="16"/>
      <c r="I12" s="19"/>
      <c r="J12" s="16"/>
    </row>
    <row r="13" spans="1:12" ht="15.75">
      <c r="A13" s="1" t="s">
        <v>21</v>
      </c>
      <c r="J13" s="16">
        <f>G14+G15+G16+G17</f>
        <v>66843.219999999987</v>
      </c>
      <c r="K13" s="20" t="s">
        <v>22</v>
      </c>
    </row>
    <row r="14" spans="1:12">
      <c r="A14" s="21" t="s">
        <v>23</v>
      </c>
      <c r="B14" s="1" t="s">
        <v>24</v>
      </c>
      <c r="G14" s="22">
        <f>(J8*43.5/100)</f>
        <v>29076.8007</v>
      </c>
      <c r="H14" s="1" t="s">
        <v>16</v>
      </c>
    </row>
    <row r="15" spans="1:12">
      <c r="A15" s="21" t="s">
        <v>23</v>
      </c>
      <c r="B15" s="1" t="s">
        <v>25</v>
      </c>
      <c r="G15" s="22">
        <f>(J8*36.6/100)</f>
        <v>24464.61852</v>
      </c>
      <c r="H15" s="1" t="s">
        <v>16</v>
      </c>
    </row>
    <row r="16" spans="1:12">
      <c r="A16" s="21" t="s">
        <v>23</v>
      </c>
      <c r="B16" s="1" t="s">
        <v>26</v>
      </c>
      <c r="G16" s="22">
        <f>(J8*12.5/100)</f>
        <v>8355.4025000000001</v>
      </c>
      <c r="H16" s="1" t="s">
        <v>16</v>
      </c>
      <c r="K16" s="12"/>
      <c r="L16" s="23"/>
    </row>
    <row r="17" spans="1:13">
      <c r="A17" s="21" t="s">
        <v>23</v>
      </c>
      <c r="B17" s="1" t="s">
        <v>27</v>
      </c>
      <c r="G17" s="22">
        <f>(J8*7.4/100)</f>
        <v>4946.3982800000003</v>
      </c>
      <c r="H17" s="1" t="s">
        <v>16</v>
      </c>
    </row>
    <row r="18" spans="1:13">
      <c r="G18" s="24"/>
    </row>
    <row r="19" spans="1:13">
      <c r="A19" s="25" t="s">
        <v>28</v>
      </c>
      <c r="G19" s="22">
        <f>E6*5.45*12/1.03</f>
        <v>43310.038834951461</v>
      </c>
      <c r="H19" s="1" t="s">
        <v>29</v>
      </c>
    </row>
    <row r="20" spans="1:13" ht="15.75" thickBot="1">
      <c r="A20" s="26">
        <f>G19*I7/100</f>
        <v>36753.316229431352</v>
      </c>
      <c r="B20" s="26"/>
      <c r="C20" s="1" t="s">
        <v>30</v>
      </c>
    </row>
    <row r="21" spans="1:13">
      <c r="A21" s="27" t="s">
        <v>2</v>
      </c>
      <c r="B21" s="28" t="s">
        <v>31</v>
      </c>
      <c r="C21" s="29"/>
      <c r="D21" s="29"/>
      <c r="E21" s="29"/>
      <c r="F21" s="29"/>
      <c r="G21" s="29"/>
      <c r="H21" s="30"/>
      <c r="I21" s="27" t="s">
        <v>32</v>
      </c>
      <c r="J21" s="31" t="s">
        <v>33</v>
      </c>
      <c r="K21" s="28" t="s">
        <v>34</v>
      </c>
      <c r="L21" s="30"/>
    </row>
    <row r="22" spans="1:13" ht="15.75" thickBot="1">
      <c r="A22" s="32" t="s">
        <v>35</v>
      </c>
      <c r="B22" s="33"/>
      <c r="C22" s="34"/>
      <c r="D22" s="34"/>
      <c r="E22" s="34"/>
      <c r="F22" s="34"/>
      <c r="G22" s="34"/>
      <c r="H22" s="35"/>
      <c r="I22" s="32" t="s">
        <v>36</v>
      </c>
      <c r="J22" s="36"/>
      <c r="K22" s="37" t="s">
        <v>37</v>
      </c>
      <c r="L22" s="38"/>
    </row>
    <row r="23" spans="1:13" ht="15.75" thickBot="1">
      <c r="A23" s="39"/>
      <c r="B23" s="40" t="s">
        <v>38</v>
      </c>
      <c r="C23" s="41"/>
      <c r="D23" s="41"/>
      <c r="E23" s="41"/>
      <c r="F23" s="41"/>
      <c r="G23" s="41"/>
      <c r="H23" s="42"/>
      <c r="I23" s="43"/>
      <c r="J23" s="44"/>
      <c r="K23" s="45">
        <f>'[1]2011-2012'!G72</f>
        <v>77953.824697600023</v>
      </c>
      <c r="L23" s="46"/>
    </row>
    <row r="24" spans="1:13">
      <c r="A24" s="47">
        <v>1</v>
      </c>
      <c r="B24" s="48" t="s">
        <v>39</v>
      </c>
      <c r="C24" s="49"/>
      <c r="D24" s="49"/>
      <c r="E24" s="49"/>
      <c r="F24" s="49"/>
      <c r="G24" s="49"/>
      <c r="H24" s="50"/>
      <c r="I24" s="51" t="s">
        <v>40</v>
      </c>
      <c r="J24" s="47">
        <v>1</v>
      </c>
      <c r="K24" s="52">
        <v>50</v>
      </c>
      <c r="L24" s="53"/>
    </row>
    <row r="25" spans="1:13">
      <c r="A25" s="47">
        <v>2</v>
      </c>
      <c r="B25" s="54" t="s">
        <v>41</v>
      </c>
      <c r="C25" s="55"/>
      <c r="D25" s="55"/>
      <c r="E25" s="55"/>
      <c r="F25" s="55"/>
      <c r="G25" s="55"/>
      <c r="H25" s="50"/>
      <c r="I25" s="56" t="s">
        <v>40</v>
      </c>
      <c r="J25" s="47">
        <v>13</v>
      </c>
      <c r="K25" s="57">
        <v>1330.3</v>
      </c>
      <c r="L25" s="58"/>
    </row>
    <row r="26" spans="1:13">
      <c r="A26" s="47">
        <v>3</v>
      </c>
      <c r="B26" s="54" t="s">
        <v>42</v>
      </c>
      <c r="C26" s="59"/>
      <c r="D26" s="59"/>
      <c r="E26" s="59"/>
      <c r="F26" s="59"/>
      <c r="G26" s="59"/>
      <c r="H26" s="60"/>
      <c r="I26" s="56" t="s">
        <v>43</v>
      </c>
      <c r="J26" s="61">
        <v>409.2</v>
      </c>
      <c r="K26" s="52">
        <v>1600</v>
      </c>
      <c r="L26" s="53"/>
    </row>
    <row r="27" spans="1:13">
      <c r="A27" s="47">
        <v>4</v>
      </c>
      <c r="B27" s="54" t="s">
        <v>44</v>
      </c>
      <c r="C27" s="59"/>
      <c r="D27" s="59"/>
      <c r="E27" s="59"/>
      <c r="F27" s="59"/>
      <c r="G27" s="59"/>
      <c r="H27" s="60"/>
      <c r="I27" s="56" t="s">
        <v>43</v>
      </c>
      <c r="J27" s="61">
        <v>409.2</v>
      </c>
      <c r="K27" s="52">
        <v>1600</v>
      </c>
      <c r="L27" s="53"/>
    </row>
    <row r="28" spans="1:13">
      <c r="A28" s="47">
        <v>5</v>
      </c>
      <c r="B28" s="54" t="s">
        <v>45</v>
      </c>
      <c r="C28" s="59"/>
      <c r="D28" s="59"/>
      <c r="E28" s="59"/>
      <c r="F28" s="59"/>
      <c r="G28" s="59"/>
      <c r="H28" s="60"/>
      <c r="I28" s="62" t="s">
        <v>46</v>
      </c>
      <c r="J28" s="63">
        <v>2</v>
      </c>
      <c r="K28" s="52">
        <f>1100*0.045</f>
        <v>49.5</v>
      </c>
      <c r="L28" s="53"/>
    </row>
    <row r="29" spans="1:13">
      <c r="A29" s="47">
        <v>6</v>
      </c>
      <c r="B29" s="48" t="s">
        <v>47</v>
      </c>
      <c r="C29" s="55"/>
      <c r="D29" s="55"/>
      <c r="E29" s="55"/>
      <c r="F29" s="55"/>
      <c r="G29" s="55"/>
      <c r="H29" s="50"/>
      <c r="I29" s="56" t="s">
        <v>40</v>
      </c>
      <c r="J29" s="9">
        <v>1</v>
      </c>
      <c r="K29" s="57">
        <f>7400*0.194</f>
        <v>1435.6000000000001</v>
      </c>
      <c r="L29" s="58"/>
    </row>
    <row r="30" spans="1:13">
      <c r="A30" s="47">
        <v>7</v>
      </c>
      <c r="B30" s="48" t="s">
        <v>48</v>
      </c>
      <c r="C30" s="49"/>
      <c r="D30" s="49"/>
      <c r="E30" s="49"/>
      <c r="F30" s="49"/>
      <c r="G30" s="49"/>
      <c r="H30" s="50"/>
      <c r="I30" s="56" t="s">
        <v>49</v>
      </c>
      <c r="J30" s="56">
        <v>12</v>
      </c>
      <c r="K30" s="52">
        <f>1800*12*0.194</f>
        <v>4190.4000000000005</v>
      </c>
      <c r="L30" s="53"/>
      <c r="M30" s="64"/>
    </row>
    <row r="31" spans="1:13">
      <c r="A31" s="47">
        <v>8</v>
      </c>
      <c r="B31" s="54" t="s">
        <v>50</v>
      </c>
      <c r="C31" s="49"/>
      <c r="D31" s="49"/>
      <c r="E31" s="49"/>
      <c r="F31" s="49"/>
      <c r="G31" s="49"/>
      <c r="H31" s="50"/>
      <c r="I31" s="62" t="s">
        <v>40</v>
      </c>
      <c r="J31" s="47">
        <v>3</v>
      </c>
      <c r="K31" s="52">
        <v>420</v>
      </c>
      <c r="L31" s="53"/>
    </row>
    <row r="32" spans="1:13">
      <c r="A32" s="47">
        <v>9</v>
      </c>
      <c r="B32" s="48" t="s">
        <v>51</v>
      </c>
      <c r="C32" s="49"/>
      <c r="D32" s="49"/>
      <c r="E32" s="49"/>
      <c r="F32" s="49"/>
      <c r="G32" s="49"/>
      <c r="H32" s="50"/>
      <c r="I32" s="65" t="s">
        <v>40</v>
      </c>
      <c r="J32" s="66">
        <v>30</v>
      </c>
      <c r="K32" s="52">
        <f>(13250+1000)*0.045</f>
        <v>641.25</v>
      </c>
      <c r="L32" s="53"/>
    </row>
    <row r="33" spans="1:12">
      <c r="A33" s="47">
        <v>10</v>
      </c>
      <c r="B33" s="48" t="s">
        <v>52</v>
      </c>
      <c r="C33" s="49"/>
      <c r="D33" s="49"/>
      <c r="E33" s="49"/>
      <c r="F33" s="49"/>
      <c r="G33" s="49"/>
      <c r="H33" s="50"/>
      <c r="I33" s="56" t="s">
        <v>40</v>
      </c>
      <c r="J33" s="47">
        <v>2</v>
      </c>
      <c r="K33" s="57">
        <f>28684*0.028</f>
        <v>803.15200000000004</v>
      </c>
      <c r="L33" s="58"/>
    </row>
    <row r="34" spans="1:12">
      <c r="A34" s="56"/>
      <c r="B34" s="48" t="s">
        <v>53</v>
      </c>
      <c r="C34" s="49"/>
      <c r="D34" s="49"/>
      <c r="E34" s="49"/>
      <c r="F34" s="49"/>
      <c r="G34" s="49"/>
      <c r="H34" s="49"/>
      <c r="I34" s="56"/>
      <c r="J34" s="61"/>
      <c r="K34" s="67">
        <f>SUM(K24:L33)</f>
        <v>12120.202000000001</v>
      </c>
      <c r="L34" s="68"/>
    </row>
    <row r="35" spans="1:12">
      <c r="A35" s="56"/>
      <c r="B35" s="48" t="s">
        <v>54</v>
      </c>
      <c r="C35" s="49"/>
      <c r="D35" s="49"/>
      <c r="E35" s="49"/>
      <c r="F35" s="49"/>
      <c r="G35" s="49"/>
      <c r="H35" s="49"/>
      <c r="I35" s="56"/>
      <c r="J35" s="61"/>
      <c r="K35" s="57">
        <f>K34*0.14</f>
        <v>1696.8282800000004</v>
      </c>
      <c r="L35" s="58"/>
    </row>
    <row r="36" spans="1:12" ht="15.75" thickBot="1">
      <c r="A36" s="56"/>
      <c r="B36" s="1" t="s">
        <v>55</v>
      </c>
      <c r="I36" s="69"/>
      <c r="K36" s="70">
        <f>SUM(K34:L35)</f>
        <v>13817.030280000001</v>
      </c>
      <c r="L36" s="71"/>
    </row>
    <row r="37" spans="1:12" ht="16.5" thickBot="1">
      <c r="A37" s="72"/>
      <c r="B37" s="44" t="s">
        <v>56</v>
      </c>
      <c r="C37" s="73"/>
      <c r="D37" s="73"/>
      <c r="E37" s="73"/>
      <c r="F37" s="73"/>
      <c r="G37" s="73"/>
      <c r="H37" s="74"/>
      <c r="I37" s="72"/>
      <c r="J37" s="72"/>
      <c r="K37" s="75">
        <f>K36+K23</f>
        <v>91770.854977600029</v>
      </c>
      <c r="L37" s="76"/>
    </row>
    <row r="38" spans="1:12">
      <c r="A38" s="1" t="s">
        <v>57</v>
      </c>
    </row>
    <row r="39" spans="1:12">
      <c r="A39" s="1" t="s">
        <v>58</v>
      </c>
      <c r="D39" s="9">
        <f>I4</f>
        <v>2013</v>
      </c>
      <c r="E39" s="1" t="s">
        <v>59</v>
      </c>
      <c r="G39" s="77">
        <f>K37-G19</f>
        <v>48460.816142648568</v>
      </c>
      <c r="H39" s="1" t="s">
        <v>60</v>
      </c>
    </row>
    <row r="40" spans="1:12" ht="15.75" thickBot="1">
      <c r="A40" s="1" t="s">
        <v>61</v>
      </c>
      <c r="B40" s="9">
        <f>I4</f>
        <v>2013</v>
      </c>
      <c r="C40" s="1" t="s">
        <v>62</v>
      </c>
    </row>
    <row r="41" spans="1:12">
      <c r="A41" s="78" t="s">
        <v>2</v>
      </c>
      <c r="B41" s="79" t="s">
        <v>63</v>
      </c>
      <c r="C41" s="80"/>
      <c r="D41" s="80"/>
      <c r="E41" s="80"/>
      <c r="F41" s="79" t="s">
        <v>64</v>
      </c>
      <c r="G41" s="80"/>
      <c r="H41" s="81"/>
      <c r="I41" s="79" t="s">
        <v>65</v>
      </c>
      <c r="J41" s="80"/>
      <c r="K41" s="80"/>
      <c r="L41" s="81"/>
    </row>
    <row r="42" spans="1:12" ht="15.75" thickBot="1">
      <c r="A42" s="82"/>
      <c r="B42" s="83"/>
      <c r="C42" s="84"/>
      <c r="D42" s="84"/>
      <c r="E42" s="84"/>
      <c r="F42" s="83"/>
      <c r="G42" s="84"/>
      <c r="H42" s="85"/>
      <c r="I42" s="83" t="s">
        <v>66</v>
      </c>
      <c r="J42" s="84"/>
      <c r="K42" s="84"/>
      <c r="L42" s="85"/>
    </row>
    <row r="43" spans="1:12">
      <c r="A43" s="86" t="s">
        <v>67</v>
      </c>
      <c r="B43" s="87" t="s">
        <v>68</v>
      </c>
      <c r="C43" s="87"/>
      <c r="D43" s="87"/>
      <c r="E43" s="88"/>
      <c r="F43" s="89" t="s">
        <v>69</v>
      </c>
      <c r="G43" s="90"/>
      <c r="H43" s="91"/>
      <c r="I43" s="89" t="s">
        <v>70</v>
      </c>
      <c r="J43" s="90"/>
      <c r="K43" s="90"/>
      <c r="L43" s="91"/>
    </row>
    <row r="44" spans="1:12">
      <c r="A44" s="56" t="s">
        <v>71</v>
      </c>
      <c r="B44" s="49" t="s">
        <v>72</v>
      </c>
      <c r="C44" s="49"/>
      <c r="D44" s="49"/>
      <c r="E44" s="50"/>
      <c r="F44" s="33" t="s">
        <v>73</v>
      </c>
      <c r="G44" s="34"/>
      <c r="H44" s="35"/>
      <c r="I44" s="33" t="s">
        <v>74</v>
      </c>
      <c r="J44" s="34"/>
      <c r="K44" s="34"/>
      <c r="L44" s="35"/>
    </row>
    <row r="45" spans="1:12">
      <c r="A45" s="56" t="s">
        <v>75</v>
      </c>
      <c r="B45" s="49" t="s">
        <v>76</v>
      </c>
      <c r="C45" s="49"/>
      <c r="D45" s="49"/>
      <c r="E45" s="50"/>
      <c r="F45" s="33" t="s">
        <v>77</v>
      </c>
      <c r="G45" s="34"/>
      <c r="H45" s="35"/>
      <c r="I45" s="33" t="s">
        <v>78</v>
      </c>
      <c r="J45" s="34"/>
      <c r="K45" s="34"/>
      <c r="L45" s="35"/>
    </row>
    <row r="46" spans="1:12">
      <c r="A46" s="56" t="s">
        <v>79</v>
      </c>
      <c r="B46" s="49" t="s">
        <v>80</v>
      </c>
      <c r="C46" s="49"/>
      <c r="D46" s="49"/>
      <c r="E46" s="50"/>
      <c r="F46" s="33" t="s">
        <v>81</v>
      </c>
      <c r="G46" s="34"/>
      <c r="H46" s="35"/>
      <c r="I46" s="33" t="s">
        <v>82</v>
      </c>
      <c r="J46" s="34"/>
      <c r="K46" s="34"/>
      <c r="L46" s="35"/>
    </row>
    <row r="47" spans="1:12">
      <c r="A47" s="56" t="s">
        <v>83</v>
      </c>
      <c r="B47" s="49" t="s">
        <v>84</v>
      </c>
      <c r="C47" s="49"/>
      <c r="D47" s="49"/>
      <c r="E47" s="50"/>
      <c r="F47" s="33" t="s">
        <v>85</v>
      </c>
      <c r="G47" s="34"/>
      <c r="H47" s="35"/>
      <c r="I47" s="33" t="s">
        <v>86</v>
      </c>
      <c r="J47" s="34"/>
      <c r="K47" s="34"/>
      <c r="L47" s="35"/>
    </row>
    <row r="48" spans="1:12" ht="15.75" thickBot="1">
      <c r="A48" s="92" t="s">
        <v>87</v>
      </c>
      <c r="B48" s="93" t="s">
        <v>88</v>
      </c>
      <c r="C48" s="93"/>
      <c r="D48" s="93"/>
      <c r="E48" s="94"/>
      <c r="F48" s="95" t="s">
        <v>89</v>
      </c>
      <c r="G48" s="96"/>
      <c r="H48" s="97"/>
      <c r="I48" s="95" t="s">
        <v>90</v>
      </c>
      <c r="J48" s="96"/>
      <c r="K48" s="96"/>
      <c r="L48" s="97"/>
    </row>
    <row r="50" spans="1:11">
      <c r="A50" s="98" t="s">
        <v>91</v>
      </c>
      <c r="B50" s="9">
        <f>I4+1</f>
        <v>2014</v>
      </c>
      <c r="C50" s="1" t="s">
        <v>92</v>
      </c>
    </row>
    <row r="51" spans="1:11">
      <c r="A51" s="99" t="s">
        <v>93</v>
      </c>
    </row>
    <row r="52" spans="1:11">
      <c r="A52" s="99" t="s">
        <v>94</v>
      </c>
      <c r="F52" s="100">
        <f>H69</f>
        <v>10.868496327841539</v>
      </c>
      <c r="G52" s="1" t="s">
        <v>95</v>
      </c>
    </row>
    <row r="53" spans="1:11">
      <c r="A53" s="99" t="s">
        <v>96</v>
      </c>
    </row>
    <row r="54" spans="1:11">
      <c r="A54" s="99" t="s">
        <v>97</v>
      </c>
    </row>
    <row r="55" spans="1:11">
      <c r="A55" s="99" t="s">
        <v>98</v>
      </c>
    </row>
    <row r="56" spans="1:11">
      <c r="A56" s="99" t="s">
        <v>99</v>
      </c>
    </row>
    <row r="57" spans="1:11">
      <c r="A57" s="99" t="s">
        <v>100</v>
      </c>
    </row>
    <row r="58" spans="1:11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1">
      <c r="A59" s="99" t="s">
        <v>101</v>
      </c>
      <c r="B59" s="9">
        <f>I4+1</f>
        <v>2014</v>
      </c>
      <c r="C59" s="1" t="s">
        <v>102</v>
      </c>
    </row>
    <row r="60" spans="1:11">
      <c r="A60" s="99" t="s">
        <v>103</v>
      </c>
    </row>
    <row r="61" spans="1:11">
      <c r="A61" s="99" t="s">
        <v>104</v>
      </c>
      <c r="J61" s="16">
        <v>8000</v>
      </c>
      <c r="K61" s="1" t="s">
        <v>16</v>
      </c>
    </row>
    <row r="62" spans="1:11">
      <c r="A62" s="103" t="s">
        <v>105</v>
      </c>
      <c r="B62" s="103"/>
      <c r="C62" s="103"/>
      <c r="D62" s="103"/>
      <c r="E62" s="103"/>
      <c r="J62" s="16">
        <v>5000</v>
      </c>
      <c r="K62" s="1" t="s">
        <v>16</v>
      </c>
    </row>
    <row r="63" spans="1:11">
      <c r="A63" s="99" t="s">
        <v>106</v>
      </c>
      <c r="J63" s="16">
        <v>1500</v>
      </c>
      <c r="K63" s="1" t="s">
        <v>16</v>
      </c>
    </row>
    <row r="64" spans="1:11">
      <c r="A64" s="99" t="s">
        <v>107</v>
      </c>
      <c r="J64" s="16">
        <v>10000</v>
      </c>
      <c r="K64" s="1" t="s">
        <v>16</v>
      </c>
    </row>
    <row r="65" spans="1:11">
      <c r="A65" s="99" t="s">
        <v>108</v>
      </c>
      <c r="J65" s="16">
        <v>8000</v>
      </c>
      <c r="K65" s="1" t="s">
        <v>16</v>
      </c>
    </row>
    <row r="66" spans="1:11">
      <c r="A66" s="99" t="s">
        <v>109</v>
      </c>
      <c r="J66" s="16">
        <v>8000</v>
      </c>
      <c r="K66" s="1" t="s">
        <v>16</v>
      </c>
    </row>
    <row r="67" spans="1:11">
      <c r="A67" s="104" t="s">
        <v>110</v>
      </c>
      <c r="J67" s="22">
        <f>SUM(J61:J66)</f>
        <v>40500</v>
      </c>
      <c r="K67" s="105" t="s">
        <v>111</v>
      </c>
    </row>
    <row r="68" spans="1:11">
      <c r="A68" s="99" t="s">
        <v>112</v>
      </c>
      <c r="H68" s="9">
        <f>I4</f>
        <v>2013</v>
      </c>
      <c r="I68" s="1" t="s">
        <v>113</v>
      </c>
      <c r="K68" s="22">
        <f>G39</f>
        <v>48460.816142648568</v>
      </c>
    </row>
    <row r="69" spans="1:11">
      <c r="A69" s="99" t="s">
        <v>114</v>
      </c>
      <c r="C69" s="77">
        <f>J67+K68</f>
        <v>88960.816142648575</v>
      </c>
      <c r="D69" s="9" t="s">
        <v>115</v>
      </c>
      <c r="E69" s="106">
        <f>I4+1</f>
        <v>2014</v>
      </c>
      <c r="F69" s="1" t="s">
        <v>116</v>
      </c>
      <c r="H69" s="100">
        <f>C69/(E6*12)</f>
        <v>10.868496327841539</v>
      </c>
      <c r="I69" s="1" t="s">
        <v>117</v>
      </c>
    </row>
    <row r="71" spans="1:11">
      <c r="B71" s="1" t="s">
        <v>118</v>
      </c>
    </row>
    <row r="72" spans="1:11">
      <c r="B72" s="1" t="s">
        <v>64</v>
      </c>
      <c r="I72" s="1" t="s">
        <v>119</v>
      </c>
    </row>
    <row r="73" spans="1:11">
      <c r="K73" s="2"/>
    </row>
    <row r="74" spans="1:11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</row>
    <row r="82" spans="12:12">
      <c r="L82" s="108"/>
    </row>
  </sheetData>
  <mergeCells count="62">
    <mergeCell ref="A62:E62"/>
    <mergeCell ref="A74:K74"/>
    <mergeCell ref="B47:E47"/>
    <mergeCell ref="F47:H47"/>
    <mergeCell ref="I47:L47"/>
    <mergeCell ref="B48:E48"/>
    <mergeCell ref="F48:H48"/>
    <mergeCell ref="I48:L48"/>
    <mergeCell ref="B45:E45"/>
    <mergeCell ref="F45:H45"/>
    <mergeCell ref="I45:L45"/>
    <mergeCell ref="B46:E46"/>
    <mergeCell ref="F46:H46"/>
    <mergeCell ref="I46:L46"/>
    <mergeCell ref="B43:E43"/>
    <mergeCell ref="F43:H43"/>
    <mergeCell ref="I43:L43"/>
    <mergeCell ref="B44:E44"/>
    <mergeCell ref="F44:H44"/>
    <mergeCell ref="I44:L44"/>
    <mergeCell ref="B41:E41"/>
    <mergeCell ref="F41:H41"/>
    <mergeCell ref="I41:L41"/>
    <mergeCell ref="B42:E42"/>
    <mergeCell ref="F42:H42"/>
    <mergeCell ref="I42:L42"/>
    <mergeCell ref="B34:H34"/>
    <mergeCell ref="K34:L34"/>
    <mergeCell ref="B35:H35"/>
    <mergeCell ref="K35:L35"/>
    <mergeCell ref="K36:L36"/>
    <mergeCell ref="K37:L37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2014-04-11T02:31:13Z</dcterms:modified>
</cp:coreProperties>
</file>