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1" i="1"/>
  <c r="H70"/>
  <c r="J69"/>
  <c r="B61"/>
  <c r="B52"/>
  <c r="B42"/>
  <c r="D41"/>
  <c r="K35"/>
  <c r="K34"/>
  <c r="K33"/>
  <c r="K32"/>
  <c r="K31"/>
  <c r="K29"/>
  <c r="K27"/>
  <c r="K36" s="1"/>
  <c r="A26"/>
  <c r="A27" s="1"/>
  <c r="A28" s="1"/>
  <c r="A29" s="1"/>
  <c r="A30" s="1"/>
  <c r="A31" s="1"/>
  <c r="A32" s="1"/>
  <c r="A33" s="1"/>
  <c r="A34" s="1"/>
  <c r="A35" s="1"/>
  <c r="K23"/>
  <c r="G19"/>
  <c r="G17"/>
  <c r="G16"/>
  <c r="G15"/>
  <c r="J13" s="1"/>
  <c r="G14"/>
  <c r="I7"/>
  <c r="A20" s="1"/>
  <c r="G7"/>
  <c r="B6"/>
  <c r="K38" l="1"/>
  <c r="K39" s="1"/>
  <c r="G41" s="1"/>
  <c r="K70" s="1"/>
  <c r="C71" s="1"/>
  <c r="H71" s="1"/>
  <c r="F54" s="1"/>
  <c r="K37"/>
</calcChain>
</file>

<file path=xl/sharedStrings.xml><?xml version="1.0" encoding="utf-8"?>
<sst xmlns="http://schemas.openxmlformats.org/spreadsheetml/2006/main" count="152" uniqueCount="123">
  <si>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</si>
  <si>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</si>
  <si>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</si>
  <si>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 xml:space="preserve">микрорайон   Березовый  за </t>
  </si>
  <si>
    <t>год.</t>
  </si>
  <si>
    <t xml:space="preserve">1.   В </t>
  </si>
  <si>
    <t>г.   по дому</t>
  </si>
  <si>
    <t xml:space="preserve">  119     ( </t>
  </si>
  <si>
    <r>
      <t xml:space="preserve">                                                                       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</si>
  <si>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</si>
  <si>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</si>
  <si>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</si>
  <si>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</si>
  <si>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</si>
  <si>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</si>
  <si>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</si>
  <si>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</si>
  <si>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t xml:space="preserve">кв. </t>
    </r>
    <r>
      <rPr>
        <b/>
        <sz val="11"/>
        <rFont val="Calibri"/>
        <family val="2"/>
        <charset val="204"/>
        <scheme val="minor"/>
      </rPr>
      <t>10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</si>
  <si>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20 -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</si>
  <si>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9</t>
    </r>
    <r>
      <rPr>
        <sz val="11"/>
        <rFont val="Calibri"/>
        <family val="2"/>
        <charset val="204"/>
        <scheme val="minor"/>
      </rPr>
      <t xml:space="preserve"> -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</si>
  <si>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17 -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</si>
  <si>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23 - 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</si>
  <si>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</si>
  <si>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</si>
  <si>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</si>
  <si>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</si>
  <si>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</si>
  <si>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</si>
  <si>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</si>
  <si>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</si>
  <si>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</si>
  <si>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</si>
  <si>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</si>
  <si>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</si>
  <si>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</si>
  <si>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</si>
  <si>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</si>
  <si>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</si>
  <si>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</si>
  <si>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</si>
  <si>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t>Монтаж реле временив щите наружного освищения (освещение корта)(2,8%).</t>
  </si>
  <si>
    <t>шт.</t>
  </si>
  <si>
    <t>Монтаж дополнительного наружного освещения дороги(2,8%).</t>
  </si>
  <si>
    <t>Генеральная  уборка подъездов  в апреле.</t>
  </si>
  <si>
    <r>
      <t>м</t>
    </r>
    <r>
      <rPr>
        <sz val="11"/>
        <rFont val="Calibri"/>
        <family val="2"/>
        <charset val="204"/>
      </rPr>
      <t>²</t>
    </r>
  </si>
  <si>
    <t xml:space="preserve">Ремонт наружного освещения(2,8%). </t>
  </si>
  <si>
    <t>м/час</t>
  </si>
  <si>
    <t>Генеральная уборка подъезда сентябрь.</t>
  </si>
  <si>
    <t>Замена вышедшей из строя платы в охранной сигнализации ИТП(27,39%).</t>
  </si>
  <si>
    <t>Ремонт освещения в подвале (установка энергосберег. ламп в светильн.)</t>
  </si>
  <si>
    <t>Благоустройство территории (высадка деревьев, кустарников, цветов)(5%).</t>
  </si>
  <si>
    <t>Монтаж стемы видеонаблюдения.</t>
  </si>
  <si>
    <t>Плата за охранную сигнализацию ИТП (27,53%).</t>
  </si>
  <si>
    <t>мес.</t>
  </si>
  <si>
    <t>Изготовление крестовин для установки новогодних елок (2,8%).</t>
  </si>
  <si>
    <t>Новогодняя елка (2,8%)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</si>
  <si>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</si>
  <si>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</si>
  <si>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</si>
  <si>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</si>
  <si>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</si>
  <si>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</si>
  <si>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</si>
  <si>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</si>
  <si>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</si>
  <si>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</si>
  <si>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</si>
  <si>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</si>
  <si>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</si>
  <si>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"Северное управление")</t>
  </si>
  <si>
    <t>1.</t>
  </si>
  <si>
    <t>Содержание общего имущества.</t>
  </si>
  <si>
    <r>
      <t>11,20 руб./м</t>
    </r>
    <r>
      <rPr>
        <sz val="11"/>
        <rFont val="Calibri"/>
        <family val="2"/>
        <charset val="204"/>
      </rPr>
      <t>²</t>
    </r>
  </si>
  <si>
    <t>16,7 руб./м²</t>
  </si>
  <si>
    <t>2.</t>
  </si>
  <si>
    <t>Текущий ремонт общего имущества.</t>
  </si>
  <si>
    <r>
      <t>5,45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</si>
  <si>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</si>
  <si>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</si>
  <si>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Отопление.</t>
  </si>
  <si>
    <t>0,019 Гкал/м</t>
  </si>
  <si>
    <t>0,027 Гкал/м</t>
  </si>
  <si>
    <t>4.</t>
  </si>
  <si>
    <t>Горячее водоснабжение.</t>
  </si>
  <si>
    <t>268,18 руб./чел.</t>
  </si>
  <si>
    <t>301,44 руб./чел.</t>
  </si>
  <si>
    <t>5.</t>
  </si>
  <si>
    <t>Холодное водоснабжение.</t>
  </si>
  <si>
    <t>59,10 руб./чел.</t>
  </si>
  <si>
    <t>74,71 руб./чел.</t>
  </si>
  <si>
    <t>6.</t>
  </si>
  <si>
    <t>Водоотведение.</t>
  </si>
  <si>
    <t>96,43руб./чел.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</si>
  <si>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</si>
  <si>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</si>
  <si>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</si>
  <si>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  11,20  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</si>
  <si>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</si>
  <si>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</si>
  <si>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</si>
  <si>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 ежемесячно равными долями, исходя из объемов потребления в 2012 году, с последующим перерасчетом в декабре 2013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</si>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</sst>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Arial"/>
      <family val="2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/>
    <xf numFmtId="0" fontId="4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4" fontId="5" fillId="0" borderId="0" xfId="0" applyNumberFormat="1" applyFont="1" applyFill="1" applyBorder="1" applyAlignment="1">
      <alignment horizontal="center" wrapText="1"/>
    </xf>
    <xf numFmtId="4" fontId="1" fillId="0" borderId="0" xfId="0" applyNumberFormat="1" applyFont="1" applyFill="1" applyBorder="1" applyAlignment="1">
      <alignment horizontal="center"/>
    </xf>
    <xf numFmtId="4" fontId="7" fillId="0" borderId="0" xfId="0" applyNumberFormat="1" applyFont="1" applyFill="1" applyAlignment="1">
      <alignment horizontal="right"/>
    </xf>
    <xf numFmtId="4" fontId="1" fillId="0" borderId="0" xfId="0" applyNumberFormat="1" applyFont="1" applyFill="1" applyAlignment="1"/>
    <xf numFmtId="4" fontId="7" fillId="0" borderId="0" xfId="0" applyNumberFormat="1" applyFont="1" applyFill="1" applyBorder="1" applyAlignment="1">
      <alignment horizontal="center"/>
    </xf>
    <xf numFmtId="4" fontId="1" fillId="0" borderId="0" xfId="0" applyNumberFormat="1" applyFont="1" applyFill="1"/>
    <xf numFmtId="0" fontId="8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4" fontId="4" fillId="0" borderId="0" xfId="0" applyNumberFormat="1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8" fillId="0" borderId="0" xfId="0" applyNumberFormat="1" applyFont="1" applyFill="1"/>
    <xf numFmtId="0" fontId="1" fillId="0" borderId="0" xfId="0" applyFont="1" applyFill="1" applyAlignment="1"/>
    <xf numFmtId="4" fontId="2" fillId="0" borderId="0" xfId="0" applyNumberFormat="1" applyFont="1" applyFill="1"/>
    <xf numFmtId="0" fontId="6" fillId="0" borderId="0" xfId="0" applyFont="1" applyFill="1" applyAlignment="1">
      <alignment horizontal="left"/>
    </xf>
    <xf numFmtId="4" fontId="8" fillId="0" borderId="0" xfId="0" applyNumberFormat="1" applyFont="1" applyFill="1" applyAlignment="1">
      <alignment horizontal="right"/>
    </xf>
    <xf numFmtId="0" fontId="8" fillId="0" borderId="1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8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8" fillId="0" borderId="5" xfId="0" applyFont="1" applyFill="1" applyBorder="1" applyAlignment="1"/>
    <xf numFmtId="0" fontId="8" fillId="0" borderId="6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left"/>
    </xf>
    <xf numFmtId="4" fontId="8" fillId="0" borderId="10" xfId="0" applyNumberFormat="1" applyFont="1" applyFill="1" applyBorder="1" applyAlignment="1"/>
    <xf numFmtId="4" fontId="8" fillId="0" borderId="12" xfId="0" applyNumberFormat="1" applyFont="1" applyFill="1" applyBorder="1" applyAlignment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8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4" fontId="1" fillId="0" borderId="14" xfId="0" applyNumberFormat="1" applyFont="1" applyFill="1" applyBorder="1" applyAlignment="1">
      <alignment horizontal="right"/>
    </xf>
    <xf numFmtId="4" fontId="1" fillId="0" borderId="15" xfId="0" applyNumberFormat="1" applyFont="1" applyFill="1" applyBorder="1" applyAlignment="1">
      <alignment horizontal="right"/>
    </xf>
    <xf numFmtId="0" fontId="1" fillId="0" borderId="14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4" fontId="1" fillId="0" borderId="14" xfId="0" applyNumberFormat="1" applyFont="1" applyFill="1" applyBorder="1" applyAlignment="1"/>
    <xf numFmtId="4" fontId="1" fillId="0" borderId="15" xfId="0" applyNumberFormat="1" applyFont="1" applyFill="1" applyBorder="1" applyAlignment="1"/>
    <xf numFmtId="0" fontId="1" fillId="0" borderId="0" xfId="0" applyFont="1" applyFill="1" applyBorder="1" applyAlignment="1">
      <alignment horizontal="left" wrapText="1"/>
    </xf>
    <xf numFmtId="0" fontId="1" fillId="0" borderId="15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164" fontId="1" fillId="0" borderId="14" xfId="0" applyNumberFormat="1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4" fontId="8" fillId="0" borderId="14" xfId="0" applyNumberFormat="1" applyFont="1" applyFill="1" applyBorder="1" applyAlignment="1"/>
    <xf numFmtId="4" fontId="8" fillId="0" borderId="15" xfId="0" applyNumberFormat="1" applyFont="1" applyFill="1" applyBorder="1" applyAlignment="1"/>
    <xf numFmtId="0" fontId="1" fillId="0" borderId="5" xfId="0" applyFont="1" applyFill="1" applyBorder="1"/>
    <xf numFmtId="4" fontId="8" fillId="0" borderId="6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right"/>
    </xf>
    <xf numFmtId="0" fontId="1" fillId="0" borderId="9" xfId="0" applyFont="1" applyFill="1" applyBorder="1"/>
    <xf numFmtId="0" fontId="8" fillId="0" borderId="10" xfId="0" applyFont="1" applyFill="1" applyBorder="1" applyAlignment="1"/>
    <xf numFmtId="0" fontId="8" fillId="0" borderId="11" xfId="0" applyFont="1" applyFill="1" applyBorder="1" applyAlignment="1"/>
    <xf numFmtId="0" fontId="8" fillId="0" borderId="12" xfId="0" applyFont="1" applyFill="1" applyBorder="1" applyAlignment="1"/>
    <xf numFmtId="4" fontId="7" fillId="0" borderId="6" xfId="0" applyNumberFormat="1" applyFont="1" applyFill="1" applyBorder="1" applyAlignment="1"/>
    <xf numFmtId="4" fontId="7" fillId="0" borderId="8" xfId="0" applyNumberFormat="1" applyFont="1" applyFill="1" applyBorder="1" applyAlignment="1"/>
    <xf numFmtId="4" fontId="8" fillId="0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8" fillId="0" borderId="8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2" fontId="8" fillId="0" borderId="0" xfId="0" applyNumberFormat="1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8" fillId="0" borderId="0" xfId="0" applyFont="1" applyFill="1"/>
    <xf numFmtId="1" fontId="1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/&#1056;&#1072;&#1073;&#1086;&#1095;&#1080;&#1081;%20&#1089;&#1090;&#1086;&#1083;/&#1055;&#1058;&#1054;%20&#1088;&#1077;&#1084;&#1086;&#1085;&#1090;/1.%20&#1054;&#1073;&#1098;&#1077;&#1082;&#1090;&#1099;/&#1054;&#1090;&#1095;&#1077;&#1090;&#1099;%20&#1087;&#1086;%20&#1091;&#1087;&#1088;&#1072;&#1074;&#1083;&#1077;&#1085;&#1080;&#1102;%20&#1052;&#1050;&#1044;/13.%20&#1041;&#1077;&#1088;&#1077;&#1079;&#1086;&#1074;&#1099;&#1081;/119/&#1054;&#1090;&#1095;&#1077;&#1090;%20&#1041;&#1077;&#1088;&#1077;&#1079;&#1086;&#1074;&#1099;&#1081;%20119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12"/>
      <sheetName val="2013"/>
      <sheetName val="2014"/>
    </sheetNames>
    <sheetDataSet>
      <sheetData sheetId="0">
        <row r="72">
          <cell r="G72">
            <v>73700.137041599999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4"/>
  <sheetViews>
    <sheetView tabSelected="1" workbookViewId="0">
      <selection activeCell="K75" sqref="K75"/>
    </sheetView>
  </sheetViews>
  <sheetFormatPr defaultRowHeight="15"/>
  <cols>
    <col min="1" max="1" width="5.14062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8.85546875" style="1" customWidth="1"/>
    <col min="7" max="7" width="13" style="1" customWidth="1"/>
    <col min="8" max="8" width="12.85546875" style="1" customWidth="1"/>
    <col min="9" max="9" width="9.42578125" style="1" customWidth="1"/>
    <col min="10" max="10" width="14" style="1" customWidth="1"/>
    <col min="11" max="11" width="9.28515625" style="1" customWidth="1"/>
    <col min="12" max="12" width="2.42578125" style="1" customWidth="1"/>
  </cols>
  <sheetData>
    <row r="1" spans="1:12">
      <c r="K1" s="2"/>
    </row>
    <row r="2" spans="1:12" ht="18.7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7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8.75">
      <c r="A4" s="4"/>
      <c r="B4" s="5"/>
      <c r="C4" s="4"/>
      <c r="D4" s="6" t="s">
        <v>2</v>
      </c>
      <c r="E4" s="5">
        <v>119</v>
      </c>
      <c r="F4" s="7" t="s">
        <v>3</v>
      </c>
      <c r="G4" s="7"/>
      <c r="H4" s="5"/>
      <c r="I4" s="5">
        <v>2013</v>
      </c>
      <c r="J4" s="7" t="s">
        <v>4</v>
      </c>
    </row>
    <row r="6" spans="1:12" ht="15.75">
      <c r="A6" s="8" t="s">
        <v>5</v>
      </c>
      <c r="B6" s="9">
        <f>I4</f>
        <v>2013</v>
      </c>
      <c r="C6" s="1" t="s">
        <v>6</v>
      </c>
      <c r="D6" s="9" t="s">
        <v>7</v>
      </c>
      <c r="E6" s="10">
        <v>942.5</v>
      </c>
      <c r="G6" s="11" t="s">
        <v>8</v>
      </c>
      <c r="H6" s="11"/>
      <c r="I6" s="11"/>
      <c r="J6" s="11"/>
    </row>
    <row r="7" spans="1:12" ht="15.75">
      <c r="A7" s="12">
        <v>620093.06000000006</v>
      </c>
      <c r="B7" s="12"/>
      <c r="C7" s="13" t="s">
        <v>9</v>
      </c>
      <c r="E7" s="11"/>
      <c r="F7" s="11"/>
      <c r="G7" s="14">
        <f>A7-J8</f>
        <v>486353.85000000009</v>
      </c>
      <c r="H7" s="11" t="s">
        <v>10</v>
      </c>
      <c r="I7" s="14">
        <f>(G7/A7)*100</f>
        <v>78.432396905071002</v>
      </c>
      <c r="J7" s="11" t="s">
        <v>11</v>
      </c>
    </row>
    <row r="8" spans="1:12">
      <c r="A8" s="1" t="s">
        <v>12</v>
      </c>
      <c r="E8" s="11"/>
      <c r="F8" s="11"/>
      <c r="G8" s="11"/>
      <c r="H8" s="11"/>
      <c r="I8" s="11"/>
      <c r="J8" s="10">
        <v>133739.21</v>
      </c>
      <c r="K8" s="1" t="s">
        <v>13</v>
      </c>
    </row>
    <row r="9" spans="1:12">
      <c r="A9" s="1" t="s">
        <v>14</v>
      </c>
    </row>
    <row r="10" spans="1:12">
      <c r="A10" s="1" t="s">
        <v>15</v>
      </c>
      <c r="B10" s="15">
        <v>8076.96</v>
      </c>
      <c r="C10" s="1" t="s">
        <v>16</v>
      </c>
      <c r="E10" s="1" t="s">
        <v>17</v>
      </c>
      <c r="F10" s="15">
        <v>13976.91</v>
      </c>
      <c r="G10" s="1" t="s">
        <v>16</v>
      </c>
      <c r="I10" s="16" t="s">
        <v>18</v>
      </c>
      <c r="J10" s="15">
        <v>11246.21</v>
      </c>
      <c r="K10" s="1" t="s">
        <v>16</v>
      </c>
    </row>
    <row r="11" spans="1:12">
      <c r="A11" s="1" t="s">
        <v>19</v>
      </c>
      <c r="B11" s="15">
        <v>27608.81</v>
      </c>
      <c r="C11" s="1" t="s">
        <v>16</v>
      </c>
      <c r="E11" s="16" t="s">
        <v>20</v>
      </c>
      <c r="F11" s="15">
        <v>13089.14</v>
      </c>
      <c r="G11" s="1" t="s">
        <v>16</v>
      </c>
      <c r="I11" s="16" t="s">
        <v>21</v>
      </c>
      <c r="J11" s="15">
        <v>11455.3</v>
      </c>
      <c r="K11" s="1" t="s">
        <v>16</v>
      </c>
    </row>
    <row r="12" spans="1:12">
      <c r="B12" s="15"/>
      <c r="E12" s="17"/>
      <c r="F12" s="15"/>
      <c r="I12" s="17"/>
      <c r="J12" s="15"/>
    </row>
    <row r="13" spans="1:12" ht="15.75">
      <c r="A13" s="1" t="s">
        <v>22</v>
      </c>
      <c r="J13" s="15">
        <f>G14+G15+G16+G17</f>
        <v>133739.21</v>
      </c>
      <c r="K13" s="18" t="s">
        <v>23</v>
      </c>
    </row>
    <row r="14" spans="1:12">
      <c r="A14" s="19" t="s">
        <v>24</v>
      </c>
      <c r="B14" s="1" t="s">
        <v>25</v>
      </c>
      <c r="G14" s="20">
        <f>(J8*43.5/100)</f>
        <v>58176.556349999999</v>
      </c>
      <c r="H14" s="1" t="s">
        <v>16</v>
      </c>
    </row>
    <row r="15" spans="1:12">
      <c r="A15" s="19" t="s">
        <v>24</v>
      </c>
      <c r="B15" s="1" t="s">
        <v>26</v>
      </c>
      <c r="G15" s="20">
        <f>(J8*36.6/100)</f>
        <v>48948.550860000003</v>
      </c>
      <c r="H15" s="1" t="s">
        <v>16</v>
      </c>
    </row>
    <row r="16" spans="1:12">
      <c r="A16" s="19" t="s">
        <v>24</v>
      </c>
      <c r="B16" s="1" t="s">
        <v>27</v>
      </c>
      <c r="G16" s="20">
        <f>(J8*12.5/100)</f>
        <v>16717.401249999999</v>
      </c>
      <c r="H16" s="1" t="s">
        <v>16</v>
      </c>
      <c r="K16" s="13"/>
      <c r="L16" s="21"/>
    </row>
    <row r="17" spans="1:12">
      <c r="A17" s="19" t="s">
        <v>24</v>
      </c>
      <c r="B17" s="1" t="s">
        <v>28</v>
      </c>
      <c r="G17" s="20">
        <f>(J8*7.4/100)</f>
        <v>9896.70154</v>
      </c>
      <c r="H17" s="1" t="s">
        <v>16</v>
      </c>
    </row>
    <row r="18" spans="1:12">
      <c r="G18" s="22"/>
    </row>
    <row r="19" spans="1:12">
      <c r="A19" s="23" t="s">
        <v>29</v>
      </c>
      <c r="G19" s="20">
        <f>E6*5.54*12/1.03</f>
        <v>60832.427184466011</v>
      </c>
      <c r="H19" s="1" t="s">
        <v>30</v>
      </c>
    </row>
    <row r="20" spans="1:12" ht="15.75" thickBot="1">
      <c r="A20" s="24">
        <f>G19*I7/100</f>
        <v>47712.330736308693</v>
      </c>
      <c r="B20" s="24"/>
      <c r="C20" s="1" t="s">
        <v>31</v>
      </c>
    </row>
    <row r="21" spans="1:12">
      <c r="A21" s="25" t="s">
        <v>2</v>
      </c>
      <c r="B21" s="26" t="s">
        <v>32</v>
      </c>
      <c r="C21" s="27"/>
      <c r="D21" s="27"/>
      <c r="E21" s="27"/>
      <c r="F21" s="27"/>
      <c r="G21" s="27"/>
      <c r="H21" s="28"/>
      <c r="I21" s="25" t="s">
        <v>33</v>
      </c>
      <c r="J21" s="29" t="s">
        <v>34</v>
      </c>
      <c r="K21" s="26" t="s">
        <v>35</v>
      </c>
      <c r="L21" s="28"/>
    </row>
    <row r="22" spans="1:12" ht="15.75" thickBot="1">
      <c r="A22" s="30" t="s">
        <v>36</v>
      </c>
      <c r="B22" s="31"/>
      <c r="C22" s="32"/>
      <c r="D22" s="32"/>
      <c r="E22" s="32"/>
      <c r="F22" s="32"/>
      <c r="G22" s="32"/>
      <c r="H22" s="33"/>
      <c r="I22" s="30" t="s">
        <v>37</v>
      </c>
      <c r="J22" s="34"/>
      <c r="K22" s="35" t="s">
        <v>38</v>
      </c>
      <c r="L22" s="36"/>
    </row>
    <row r="23" spans="1:12" ht="15.75" thickBot="1">
      <c r="A23" s="37"/>
      <c r="B23" s="38" t="s">
        <v>39</v>
      </c>
      <c r="C23" s="39"/>
      <c r="D23" s="39"/>
      <c r="E23" s="39"/>
      <c r="F23" s="39"/>
      <c r="G23" s="39"/>
      <c r="H23" s="40"/>
      <c r="I23" s="37"/>
      <c r="J23" s="37"/>
      <c r="K23" s="41">
        <f>'[1]2012'!G72</f>
        <v>73700.137041599999</v>
      </c>
      <c r="L23" s="42"/>
    </row>
    <row r="24" spans="1:12">
      <c r="A24" s="43">
        <v>1</v>
      </c>
      <c r="B24" s="44" t="s">
        <v>40</v>
      </c>
      <c r="C24" s="45"/>
      <c r="D24" s="45"/>
      <c r="E24" s="45"/>
      <c r="F24" s="45"/>
      <c r="G24" s="45"/>
      <c r="H24" s="46"/>
      <c r="I24" s="47" t="s">
        <v>41</v>
      </c>
      <c r="J24" s="48">
        <v>1</v>
      </c>
      <c r="K24" s="49">
        <v>50</v>
      </c>
      <c r="L24" s="50"/>
    </row>
    <row r="25" spans="1:12">
      <c r="A25" s="43">
        <v>2</v>
      </c>
      <c r="B25" s="51" t="s">
        <v>42</v>
      </c>
      <c r="C25" s="52"/>
      <c r="D25" s="52"/>
      <c r="E25" s="52"/>
      <c r="F25" s="52"/>
      <c r="G25" s="52"/>
      <c r="H25" s="46"/>
      <c r="I25" s="43" t="s">
        <v>41</v>
      </c>
      <c r="J25" s="48">
        <v>13</v>
      </c>
      <c r="K25" s="53">
        <v>1330.3</v>
      </c>
      <c r="L25" s="54"/>
    </row>
    <row r="26" spans="1:12">
      <c r="A26" s="43">
        <f t="shared" ref="A26:A35" si="0">1+A25</f>
        <v>3</v>
      </c>
      <c r="B26" s="51" t="s">
        <v>43</v>
      </c>
      <c r="C26" s="55"/>
      <c r="D26" s="55"/>
      <c r="E26" s="55"/>
      <c r="F26" s="55"/>
      <c r="G26" s="55"/>
      <c r="H26" s="56"/>
      <c r="I26" s="43" t="s">
        <v>44</v>
      </c>
      <c r="J26" s="57">
        <v>425.2</v>
      </c>
      <c r="K26" s="49">
        <v>1600</v>
      </c>
      <c r="L26" s="50"/>
    </row>
    <row r="27" spans="1:12">
      <c r="A27" s="43">
        <f t="shared" si="0"/>
        <v>4</v>
      </c>
      <c r="B27" s="51" t="s">
        <v>45</v>
      </c>
      <c r="C27" s="55"/>
      <c r="D27" s="55"/>
      <c r="E27" s="55"/>
      <c r="F27" s="55"/>
      <c r="G27" s="55"/>
      <c r="H27" s="56"/>
      <c r="I27" s="58" t="s">
        <v>46</v>
      </c>
      <c r="J27" s="59">
        <v>2</v>
      </c>
      <c r="K27" s="49">
        <f>1100*0.028</f>
        <v>30.8</v>
      </c>
      <c r="L27" s="50"/>
    </row>
    <row r="28" spans="1:12">
      <c r="A28" s="43">
        <f t="shared" si="0"/>
        <v>5</v>
      </c>
      <c r="B28" s="44" t="s">
        <v>47</v>
      </c>
      <c r="C28" s="45"/>
      <c r="D28" s="45"/>
      <c r="E28" s="45"/>
      <c r="F28" s="45"/>
      <c r="G28" s="45"/>
      <c r="H28" s="46"/>
      <c r="I28" s="58" t="s">
        <v>44</v>
      </c>
      <c r="J28" s="57">
        <v>425.2</v>
      </c>
      <c r="K28" s="49">
        <v>1600</v>
      </c>
      <c r="L28" s="50"/>
    </row>
    <row r="29" spans="1:12">
      <c r="A29" s="43">
        <f t="shared" si="0"/>
        <v>6</v>
      </c>
      <c r="B29" s="44" t="s">
        <v>48</v>
      </c>
      <c r="C29" s="52"/>
      <c r="D29" s="52"/>
      <c r="E29" s="52"/>
      <c r="F29" s="52"/>
      <c r="G29" s="52"/>
      <c r="H29" s="46"/>
      <c r="I29" s="43" t="s">
        <v>41</v>
      </c>
      <c r="J29" s="9">
        <v>1</v>
      </c>
      <c r="K29" s="53">
        <f>7400*0.2739</f>
        <v>2026.86</v>
      </c>
      <c r="L29" s="54"/>
    </row>
    <row r="30" spans="1:12">
      <c r="A30" s="43">
        <f t="shared" si="0"/>
        <v>7</v>
      </c>
      <c r="B30" s="44" t="s">
        <v>49</v>
      </c>
      <c r="C30" s="52"/>
      <c r="D30" s="52"/>
      <c r="E30" s="52"/>
      <c r="F30" s="52"/>
      <c r="G30" s="52"/>
      <c r="H30" s="46"/>
      <c r="I30" s="43" t="s">
        <v>41</v>
      </c>
      <c r="J30" s="9">
        <v>5</v>
      </c>
      <c r="K30" s="49">
        <v>610</v>
      </c>
      <c r="L30" s="50"/>
    </row>
    <row r="31" spans="1:12">
      <c r="A31" s="43">
        <f t="shared" si="0"/>
        <v>8</v>
      </c>
      <c r="B31" s="44" t="s">
        <v>50</v>
      </c>
      <c r="C31" s="52"/>
      <c r="D31" s="52"/>
      <c r="E31" s="52"/>
      <c r="F31" s="52"/>
      <c r="G31" s="52"/>
      <c r="H31" s="46"/>
      <c r="I31" s="60" t="s">
        <v>41</v>
      </c>
      <c r="J31" s="60">
        <v>30</v>
      </c>
      <c r="K31" s="53">
        <f>50130/3</f>
        <v>16710</v>
      </c>
      <c r="L31" s="54"/>
    </row>
    <row r="32" spans="1:12">
      <c r="A32" s="43">
        <f t="shared" si="0"/>
        <v>9</v>
      </c>
      <c r="B32" s="44" t="s">
        <v>51</v>
      </c>
      <c r="C32" s="52"/>
      <c r="D32" s="52"/>
      <c r="E32" s="52"/>
      <c r="F32" s="52"/>
      <c r="G32" s="52"/>
      <c r="H32" s="46"/>
      <c r="I32" s="43" t="s">
        <v>41</v>
      </c>
      <c r="J32" s="9">
        <v>1</v>
      </c>
      <c r="K32" s="49">
        <f>50130/3</f>
        <v>16710</v>
      </c>
      <c r="L32" s="50"/>
    </row>
    <row r="33" spans="1:12">
      <c r="A33" s="43">
        <f t="shared" si="0"/>
        <v>10</v>
      </c>
      <c r="B33" s="44" t="s">
        <v>52</v>
      </c>
      <c r="C33" s="45"/>
      <c r="D33" s="45"/>
      <c r="E33" s="45"/>
      <c r="F33" s="45"/>
      <c r="G33" s="45"/>
      <c r="H33" s="46"/>
      <c r="I33" s="43" t="s">
        <v>53</v>
      </c>
      <c r="J33" s="43">
        <v>12</v>
      </c>
      <c r="K33" s="49">
        <f>1800*12*0.2753</f>
        <v>5946.48</v>
      </c>
      <c r="L33" s="50"/>
    </row>
    <row r="34" spans="1:12">
      <c r="A34" s="43">
        <f t="shared" si="0"/>
        <v>11</v>
      </c>
      <c r="B34" s="44" t="s">
        <v>54</v>
      </c>
      <c r="C34" s="52"/>
      <c r="D34" s="52"/>
      <c r="E34" s="52"/>
      <c r="F34" s="52"/>
      <c r="G34" s="52"/>
      <c r="H34" s="46"/>
      <c r="I34" s="43" t="s">
        <v>53</v>
      </c>
      <c r="J34" s="43">
        <v>4</v>
      </c>
      <c r="K34" s="53">
        <f>(9000+5031)/3*0.028</f>
        <v>130.95599999999999</v>
      </c>
      <c r="L34" s="54"/>
    </row>
    <row r="35" spans="1:12">
      <c r="A35" s="43">
        <f t="shared" si="0"/>
        <v>12</v>
      </c>
      <c r="B35" s="44" t="s">
        <v>55</v>
      </c>
      <c r="C35" s="45"/>
      <c r="D35" s="45"/>
      <c r="E35" s="45"/>
      <c r="F35" s="45"/>
      <c r="G35" s="45"/>
      <c r="H35" s="46"/>
      <c r="I35" s="43" t="s">
        <v>41</v>
      </c>
      <c r="J35" s="9">
        <v>1</v>
      </c>
      <c r="K35" s="53">
        <f>28684*0.028</f>
        <v>803.15200000000004</v>
      </c>
      <c r="L35" s="54"/>
    </row>
    <row r="36" spans="1:12">
      <c r="A36" s="43"/>
      <c r="B36" s="44" t="s">
        <v>56</v>
      </c>
      <c r="C36" s="45"/>
      <c r="D36" s="45"/>
      <c r="E36" s="45"/>
      <c r="F36" s="45"/>
      <c r="G36" s="45"/>
      <c r="H36" s="45"/>
      <c r="I36" s="43"/>
      <c r="J36" s="57"/>
      <c r="K36" s="61">
        <f>SUM(K24:L35)</f>
        <v>47548.548000000003</v>
      </c>
      <c r="L36" s="62"/>
    </row>
    <row r="37" spans="1:12">
      <c r="A37" s="43"/>
      <c r="B37" s="44" t="s">
        <v>57</v>
      </c>
      <c r="C37" s="45"/>
      <c r="D37" s="45"/>
      <c r="E37" s="45"/>
      <c r="F37" s="45"/>
      <c r="G37" s="45"/>
      <c r="H37" s="45"/>
      <c r="I37" s="43"/>
      <c r="J37" s="57"/>
      <c r="K37" s="53">
        <f>K36*0.14</f>
        <v>6656.7967200000012</v>
      </c>
      <c r="L37" s="54"/>
    </row>
    <row r="38" spans="1:12" ht="15.75" thickBot="1">
      <c r="A38" s="43"/>
      <c r="B38" s="1" t="s">
        <v>58</v>
      </c>
      <c r="I38" s="63"/>
      <c r="K38" s="64">
        <f>SUM(K36:L37)</f>
        <v>54205.344720000001</v>
      </c>
      <c r="L38" s="65"/>
    </row>
    <row r="39" spans="1:12" ht="16.5" thickBot="1">
      <c r="A39" s="66"/>
      <c r="B39" s="67" t="s">
        <v>59</v>
      </c>
      <c r="C39" s="68"/>
      <c r="D39" s="68"/>
      <c r="E39" s="68"/>
      <c r="F39" s="68"/>
      <c r="G39" s="68"/>
      <c r="H39" s="69"/>
      <c r="I39" s="66"/>
      <c r="J39" s="66"/>
      <c r="K39" s="70">
        <f>K38+K23</f>
        <v>127905.48176160001</v>
      </c>
      <c r="L39" s="71"/>
    </row>
    <row r="40" spans="1:12">
      <c r="A40" s="1" t="s">
        <v>60</v>
      </c>
    </row>
    <row r="41" spans="1:12">
      <c r="A41" s="1" t="s">
        <v>61</v>
      </c>
      <c r="D41" s="9">
        <f>I4</f>
        <v>2013</v>
      </c>
      <c r="E41" s="1" t="s">
        <v>62</v>
      </c>
      <c r="G41" s="72">
        <f>K39-G19</f>
        <v>67073.054577133997</v>
      </c>
      <c r="H41" s="1" t="s">
        <v>63</v>
      </c>
    </row>
    <row r="42" spans="1:12" ht="15.75" thickBot="1">
      <c r="A42" s="1" t="s">
        <v>64</v>
      </c>
      <c r="B42" s="9">
        <f>I4</f>
        <v>2013</v>
      </c>
      <c r="C42" s="1" t="s">
        <v>65</v>
      </c>
    </row>
    <row r="43" spans="1:12">
      <c r="A43" s="73" t="s">
        <v>2</v>
      </c>
      <c r="B43" s="74" t="s">
        <v>66</v>
      </c>
      <c r="C43" s="75"/>
      <c r="D43" s="75"/>
      <c r="E43" s="75"/>
      <c r="F43" s="74" t="s">
        <v>67</v>
      </c>
      <c r="G43" s="75"/>
      <c r="H43" s="76"/>
      <c r="I43" s="74" t="s">
        <v>68</v>
      </c>
      <c r="J43" s="75"/>
      <c r="K43" s="75"/>
      <c r="L43" s="76"/>
    </row>
    <row r="44" spans="1:12" ht="15.75" thickBot="1">
      <c r="A44" s="77"/>
      <c r="B44" s="78"/>
      <c r="C44" s="79"/>
      <c r="D44" s="79"/>
      <c r="E44" s="79"/>
      <c r="F44" s="78"/>
      <c r="G44" s="79"/>
      <c r="H44" s="80"/>
      <c r="I44" s="78" t="s">
        <v>69</v>
      </c>
      <c r="J44" s="79"/>
      <c r="K44" s="79"/>
      <c r="L44" s="80"/>
    </row>
    <row r="45" spans="1:12">
      <c r="A45" s="81" t="s">
        <v>70</v>
      </c>
      <c r="B45" s="82" t="s">
        <v>71</v>
      </c>
      <c r="C45" s="82"/>
      <c r="D45" s="82"/>
      <c r="E45" s="83"/>
      <c r="F45" s="84" t="s">
        <v>72</v>
      </c>
      <c r="G45" s="85"/>
      <c r="H45" s="86"/>
      <c r="I45" s="84" t="s">
        <v>73</v>
      </c>
      <c r="J45" s="85"/>
      <c r="K45" s="85"/>
      <c r="L45" s="86"/>
    </row>
    <row r="46" spans="1:12">
      <c r="A46" s="43" t="s">
        <v>74</v>
      </c>
      <c r="B46" s="45" t="s">
        <v>75</v>
      </c>
      <c r="C46" s="45"/>
      <c r="D46" s="45"/>
      <c r="E46" s="46"/>
      <c r="F46" s="87" t="s">
        <v>76</v>
      </c>
      <c r="G46" s="88"/>
      <c r="H46" s="89"/>
      <c r="I46" s="87" t="s">
        <v>77</v>
      </c>
      <c r="J46" s="88"/>
      <c r="K46" s="88"/>
      <c r="L46" s="89"/>
    </row>
    <row r="47" spans="1:12">
      <c r="A47" s="43" t="s">
        <v>78</v>
      </c>
      <c r="B47" s="45" t="s">
        <v>79</v>
      </c>
      <c r="C47" s="45"/>
      <c r="D47" s="45"/>
      <c r="E47" s="46"/>
      <c r="F47" s="87" t="s">
        <v>80</v>
      </c>
      <c r="G47" s="88"/>
      <c r="H47" s="89"/>
      <c r="I47" s="87" t="s">
        <v>81</v>
      </c>
      <c r="J47" s="88"/>
      <c r="K47" s="88"/>
      <c r="L47" s="89"/>
    </row>
    <row r="48" spans="1:12">
      <c r="A48" s="43" t="s">
        <v>82</v>
      </c>
      <c r="B48" s="45" t="s">
        <v>83</v>
      </c>
      <c r="C48" s="45"/>
      <c r="D48" s="45"/>
      <c r="E48" s="46"/>
      <c r="F48" s="87" t="s">
        <v>84</v>
      </c>
      <c r="G48" s="88"/>
      <c r="H48" s="89"/>
      <c r="I48" s="87" t="s">
        <v>85</v>
      </c>
      <c r="J48" s="88"/>
      <c r="K48" s="88"/>
      <c r="L48" s="89"/>
    </row>
    <row r="49" spans="1:12">
      <c r="A49" s="43" t="s">
        <v>86</v>
      </c>
      <c r="B49" s="45" t="s">
        <v>87</v>
      </c>
      <c r="C49" s="45"/>
      <c r="D49" s="45"/>
      <c r="E49" s="46"/>
      <c r="F49" s="87" t="s">
        <v>88</v>
      </c>
      <c r="G49" s="88"/>
      <c r="H49" s="89"/>
      <c r="I49" s="87" t="s">
        <v>89</v>
      </c>
      <c r="J49" s="88"/>
      <c r="K49" s="88"/>
      <c r="L49" s="89"/>
    </row>
    <row r="50" spans="1:12" ht="15.75" thickBot="1">
      <c r="A50" s="90" t="s">
        <v>90</v>
      </c>
      <c r="B50" s="91" t="s">
        <v>91</v>
      </c>
      <c r="C50" s="91"/>
      <c r="D50" s="91"/>
      <c r="E50" s="92"/>
      <c r="F50" s="31" t="s">
        <v>92</v>
      </c>
      <c r="G50" s="32"/>
      <c r="H50" s="33"/>
      <c r="I50" s="31" t="s">
        <v>93</v>
      </c>
      <c r="J50" s="32"/>
      <c r="K50" s="32"/>
      <c r="L50" s="33"/>
    </row>
    <row r="52" spans="1:12">
      <c r="A52" s="93" t="s">
        <v>94</v>
      </c>
      <c r="B52" s="9">
        <f>I4+1</f>
        <v>2014</v>
      </c>
      <c r="C52" s="1" t="s">
        <v>95</v>
      </c>
    </row>
    <row r="53" spans="1:12">
      <c r="A53" s="94" t="s">
        <v>96</v>
      </c>
    </row>
    <row r="54" spans="1:12">
      <c r="A54" s="94" t="s">
        <v>97</v>
      </c>
      <c r="F54" s="95">
        <f>H71</f>
        <v>11.014416850321309</v>
      </c>
      <c r="G54" s="1" t="s">
        <v>98</v>
      </c>
    </row>
    <row r="55" spans="1:12">
      <c r="A55" s="94" t="s">
        <v>99</v>
      </c>
      <c r="C55" s="96"/>
      <c r="G55" s="9"/>
    </row>
    <row r="56" spans="1:12">
      <c r="A56" s="94" t="s">
        <v>100</v>
      </c>
      <c r="E56" s="9"/>
      <c r="K56" s="9"/>
    </row>
    <row r="57" spans="1:12">
      <c r="A57" s="97" t="s">
        <v>101</v>
      </c>
      <c r="B57" s="97"/>
      <c r="C57" s="97"/>
      <c r="D57" s="97"/>
      <c r="E57" s="97"/>
      <c r="F57" s="97"/>
      <c r="G57" s="97"/>
      <c r="H57" s="97"/>
      <c r="I57" s="97"/>
      <c r="J57" s="97"/>
      <c r="K57" s="97"/>
      <c r="L57" s="17"/>
    </row>
    <row r="58" spans="1:12">
      <c r="A58" s="97" t="s">
        <v>102</v>
      </c>
      <c r="B58" s="97"/>
      <c r="C58" s="97"/>
      <c r="D58" s="97"/>
      <c r="E58" s="97"/>
      <c r="F58" s="97"/>
      <c r="G58" s="97"/>
      <c r="H58" s="97"/>
      <c r="I58" s="97"/>
      <c r="J58" s="97"/>
      <c r="K58" s="97"/>
      <c r="L58" s="97"/>
    </row>
    <row r="59" spans="1:12">
      <c r="A59" s="97" t="s">
        <v>103</v>
      </c>
      <c r="B59" s="97"/>
      <c r="C59" s="97"/>
      <c r="D59" s="97"/>
      <c r="E59" s="97"/>
      <c r="F59" s="97"/>
      <c r="G59" s="97"/>
      <c r="H59" s="97"/>
      <c r="I59" s="97"/>
      <c r="J59" s="97"/>
      <c r="K59" s="97"/>
      <c r="L59" s="97"/>
    </row>
    <row r="60" spans="1:12">
      <c r="A60" s="97"/>
      <c r="B60" s="98"/>
      <c r="C60" s="98"/>
      <c r="D60" s="98"/>
      <c r="E60" s="98"/>
      <c r="F60" s="98"/>
      <c r="G60" s="98"/>
      <c r="H60" s="98"/>
      <c r="I60" s="98"/>
      <c r="J60" s="98"/>
      <c r="K60" s="98"/>
    </row>
    <row r="61" spans="1:12">
      <c r="A61" s="94" t="s">
        <v>104</v>
      </c>
      <c r="B61" s="9">
        <f>I4+1</f>
        <v>2014</v>
      </c>
      <c r="C61" s="1" t="s">
        <v>105</v>
      </c>
    </row>
    <row r="62" spans="1:12">
      <c r="A62" s="94" t="s">
        <v>106</v>
      </c>
    </row>
    <row r="63" spans="1:12">
      <c r="A63" s="94" t="s">
        <v>107</v>
      </c>
      <c r="J63" s="15">
        <v>15000</v>
      </c>
      <c r="K63" s="1" t="s">
        <v>16</v>
      </c>
    </row>
    <row r="64" spans="1:12">
      <c r="A64" s="99" t="s">
        <v>108</v>
      </c>
      <c r="B64" s="99"/>
      <c r="C64" s="99"/>
      <c r="D64" s="99"/>
      <c r="E64" s="99"/>
      <c r="J64" s="15">
        <v>10000</v>
      </c>
      <c r="K64" s="1" t="s">
        <v>16</v>
      </c>
    </row>
    <row r="65" spans="1:11">
      <c r="A65" s="94" t="s">
        <v>109</v>
      </c>
      <c r="J65" s="15">
        <v>1500</v>
      </c>
      <c r="K65" s="1" t="s">
        <v>16</v>
      </c>
    </row>
    <row r="66" spans="1:11">
      <c r="A66" s="94" t="s">
        <v>110</v>
      </c>
      <c r="J66" s="15">
        <v>15000</v>
      </c>
      <c r="K66" s="1" t="s">
        <v>16</v>
      </c>
    </row>
    <row r="67" spans="1:11">
      <c r="A67" s="94" t="s">
        <v>111</v>
      </c>
      <c r="J67" s="15">
        <v>8000</v>
      </c>
      <c r="K67" s="1" t="s">
        <v>16</v>
      </c>
    </row>
    <row r="68" spans="1:11">
      <c r="A68" s="94" t="s">
        <v>112</v>
      </c>
      <c r="J68" s="15">
        <v>8000</v>
      </c>
      <c r="K68" s="1" t="s">
        <v>16</v>
      </c>
    </row>
    <row r="69" spans="1:11">
      <c r="A69" s="100" t="s">
        <v>113</v>
      </c>
      <c r="J69" s="20">
        <f>SUM(J63:J68)</f>
        <v>57500</v>
      </c>
      <c r="K69" s="101" t="s">
        <v>114</v>
      </c>
    </row>
    <row r="70" spans="1:11">
      <c r="A70" s="94" t="s">
        <v>115</v>
      </c>
      <c r="H70" s="9">
        <f>I4</f>
        <v>2013</v>
      </c>
      <c r="I70" s="1" t="s">
        <v>116</v>
      </c>
      <c r="K70" s="20">
        <f>G41</f>
        <v>67073.054577133997</v>
      </c>
    </row>
    <row r="71" spans="1:11">
      <c r="A71" s="94" t="s">
        <v>117</v>
      </c>
      <c r="C71" s="72">
        <f>J69+K70</f>
        <v>124573.054577134</v>
      </c>
      <c r="D71" s="9" t="s">
        <v>118</v>
      </c>
      <c r="E71" s="102">
        <f>I4+1</f>
        <v>2014</v>
      </c>
      <c r="F71" s="1" t="s">
        <v>119</v>
      </c>
      <c r="H71" s="95">
        <f>C71/(E6*12)</f>
        <v>11.014416850321309</v>
      </c>
      <c r="I71" s="1" t="s">
        <v>120</v>
      </c>
    </row>
    <row r="73" spans="1:11">
      <c r="B73" s="1" t="s">
        <v>121</v>
      </c>
    </row>
    <row r="74" spans="1:11">
      <c r="B74" s="1" t="s">
        <v>67</v>
      </c>
      <c r="I74" s="1" t="s">
        <v>122</v>
      </c>
    </row>
    <row r="75" spans="1:11">
      <c r="K75" s="2"/>
    </row>
    <row r="76" spans="1:1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</row>
    <row r="84" spans="12:12">
      <c r="L84" s="103"/>
    </row>
  </sheetData>
  <mergeCells count="65">
    <mergeCell ref="B50:E50"/>
    <mergeCell ref="F50:H50"/>
    <mergeCell ref="I50:L50"/>
    <mergeCell ref="A64:E64"/>
    <mergeCell ref="B48:E48"/>
    <mergeCell ref="F48:H48"/>
    <mergeCell ref="I48:L48"/>
    <mergeCell ref="B49:E49"/>
    <mergeCell ref="F49:H49"/>
    <mergeCell ref="I49:L49"/>
    <mergeCell ref="B46:E46"/>
    <mergeCell ref="F46:H46"/>
    <mergeCell ref="I46:L46"/>
    <mergeCell ref="B47:E47"/>
    <mergeCell ref="F47:H47"/>
    <mergeCell ref="I47:L47"/>
    <mergeCell ref="B44:E44"/>
    <mergeCell ref="F44:H44"/>
    <mergeCell ref="I44:L44"/>
    <mergeCell ref="B45:E45"/>
    <mergeCell ref="F45:H45"/>
    <mergeCell ref="I45:L45"/>
    <mergeCell ref="B37:H37"/>
    <mergeCell ref="K37:L37"/>
    <mergeCell ref="K38:L38"/>
    <mergeCell ref="K39:L39"/>
    <mergeCell ref="B43:E43"/>
    <mergeCell ref="F43:H43"/>
    <mergeCell ref="I43:L43"/>
    <mergeCell ref="B34:H34"/>
    <mergeCell ref="K34:L34"/>
    <mergeCell ref="B35:H35"/>
    <mergeCell ref="K35:L35"/>
    <mergeCell ref="B36:H36"/>
    <mergeCell ref="K36:L36"/>
    <mergeCell ref="B31:H31"/>
    <mergeCell ref="K31:L31"/>
    <mergeCell ref="B32:H32"/>
    <mergeCell ref="K32:L32"/>
    <mergeCell ref="B33:H33"/>
    <mergeCell ref="K33:L33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2014-04-11T02:30:17Z</dcterms:modified>
</cp:coreProperties>
</file>