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E73" i="1"/>
  <c r="H72"/>
  <c r="J71"/>
  <c r="B63"/>
  <c r="B55"/>
  <c r="B45"/>
  <c r="D44"/>
  <c r="K38"/>
  <c r="K37"/>
  <c r="K36"/>
  <c r="K35"/>
  <c r="K34"/>
  <c r="K33"/>
  <c r="K32"/>
  <c r="K31"/>
  <c r="K30"/>
  <c r="K29"/>
  <c r="K26"/>
  <c r="K39" s="1"/>
  <c r="K23"/>
  <c r="G19"/>
  <c r="G17"/>
  <c r="G16"/>
  <c r="G15"/>
  <c r="G14"/>
  <c r="J13"/>
  <c r="I7"/>
  <c r="A20" s="1"/>
  <c r="G7"/>
  <c r="B6"/>
  <c r="K40" l="1"/>
  <c r="K41"/>
  <c r="K42" s="1"/>
  <c r="G44" s="1"/>
  <c r="K72" s="1"/>
  <c r="C73" s="1"/>
  <c r="H73" s="1"/>
</calcChain>
</file>

<file path=xl/sharedStrings.xml><?xml version="1.0" encoding="utf-8"?>
<sst xmlns="http://schemas.openxmlformats.org/spreadsheetml/2006/main" count="156" uniqueCount="126">
  <si>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</si>
  <si>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</si>
  <si>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</si>
  <si>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 xml:space="preserve">микрорайон   Березовый  за </t>
  </si>
  <si>
    <t>год.</t>
  </si>
  <si>
    <t xml:space="preserve">1.   В </t>
  </si>
  <si>
    <t>г.   по дому</t>
  </si>
  <si>
    <t xml:space="preserve">  120     ( </t>
  </si>
  <si>
    <r>
      <t>м</t>
    </r>
    <r>
      <rPr>
        <sz val="11"/>
        <rFont val="Calibri"/>
        <family val="2"/>
        <charset val="204"/>
      </rPr>
      <t>²) начислено за содержание, ремонт и коммунальные услуги:</t>
    </r>
  </si>
  <si>
    <t>рублей, оплачено собственниками</t>
  </si>
  <si>
    <t xml:space="preserve">   рублей      (</t>
  </si>
  <si>
    <t>%)</t>
  </si>
  <si>
    <t>2. Задолженность жителей по квартплате и коммунальным   услугам  составляет:</t>
  </si>
  <si>
    <t xml:space="preserve"> рубля,</t>
  </si>
  <si>
    <t>в том числе (имеющие значительную задолженность):</t>
  </si>
  <si>
    <r>
      <t xml:space="preserve">кв. </t>
    </r>
    <r>
      <rPr>
        <b/>
        <sz val="11"/>
        <rFont val="Calibri"/>
        <family val="2"/>
        <charset val="204"/>
        <scheme val="minor"/>
      </rPr>
      <t>5</t>
    </r>
    <r>
      <rPr>
        <sz val="11"/>
        <rFont val="Calibri"/>
        <family val="2"/>
        <charset val="204"/>
        <scheme val="minor"/>
      </rPr>
      <t xml:space="preserve"> -              </t>
    </r>
  </si>
  <si>
    <t>руб.</t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</si>
  <si>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8 -</t>
    </r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</si>
  <si>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14 -</t>
    </r>
  </si>
  <si>
    <r>
      <t xml:space="preserve">кв. </t>
    </r>
    <r>
      <rPr>
        <b/>
        <sz val="11"/>
        <rFont val="Calibri"/>
        <family val="2"/>
        <charset val="204"/>
        <scheme val="minor"/>
      </rPr>
      <t>6</t>
    </r>
    <r>
      <rPr>
        <sz val="11"/>
        <rFont val="Calibri"/>
        <family val="2"/>
        <charset val="204"/>
        <scheme val="minor"/>
      </rPr>
      <t xml:space="preserve"> -              </t>
    </r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</si>
  <si>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13 - </t>
    </r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</si>
  <si>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20 - </t>
    </r>
  </si>
  <si>
    <t>3.  Соответственно,  компания  имеет  задолженность  перед  поставщиками  услуг</t>
  </si>
  <si>
    <t>рублей:</t>
  </si>
  <si>
    <t>•</t>
  </si>
  <si>
    <t>тепловая энергия</t>
  </si>
  <si>
    <t>водоснабжение и водоотведение</t>
  </si>
  <si>
    <t>электрическая энергия</t>
  </si>
  <si>
    <t>прочие поставщики</t>
  </si>
  <si>
    <t>4.  Плата за текущий ремонт, начисленная в размере</t>
  </si>
  <si>
    <t xml:space="preserve">   рубля   (поступило  от  жителей </t>
  </si>
  <si>
    <t>рубля),     направлена на следующие мероприятия:</t>
  </si>
  <si>
    <t>Наименование мероприятий.</t>
  </si>
  <si>
    <t>Ед.</t>
  </si>
  <si>
    <t>Количество</t>
  </si>
  <si>
    <t>Стоимость</t>
  </si>
  <si>
    <t>п/п</t>
  </si>
  <si>
    <t>изм.</t>
  </si>
  <si>
    <t>(руб.)</t>
  </si>
  <si>
    <t>Перерасход (+) или экономия (-) средств в 2012 году.</t>
  </si>
  <si>
    <t>Монтаж реле временив щите наружного освищения (освещение корта)(4,75%).</t>
  </si>
  <si>
    <t>шт.</t>
  </si>
  <si>
    <t>Монтаж дополнительного наружного освещения дороги(4,75%).</t>
  </si>
  <si>
    <t>Вывоз снега с  придомовой територии в феврале</t>
  </si>
  <si>
    <t>м/час</t>
  </si>
  <si>
    <t>Генеральная  уборка подъезда апрель.</t>
  </si>
  <si>
    <r>
      <t>м</t>
    </r>
    <r>
      <rPr>
        <sz val="11"/>
        <rFont val="Calibri"/>
        <family val="2"/>
        <charset val="204"/>
      </rPr>
      <t>²</t>
    </r>
  </si>
  <si>
    <t>Генеральная уборка подъезда в сентябре.</t>
  </si>
  <si>
    <r>
      <t>м</t>
    </r>
    <r>
      <rPr>
        <sz val="11"/>
        <color theme="1"/>
        <rFont val="Calibri"/>
        <family val="2"/>
        <charset val="204"/>
      </rPr>
      <t>²</t>
    </r>
  </si>
  <si>
    <t>Замена манометров в ИТП ( 27%).</t>
  </si>
  <si>
    <t xml:space="preserve">шт. </t>
  </si>
  <si>
    <t>Замена термометров в ИТП (27%).</t>
  </si>
  <si>
    <t>Ремонт наружного освещения (4,75%).</t>
  </si>
  <si>
    <t>Замена вышедшей из строя платы в охранной сигнализации ИТП(26,63%).</t>
  </si>
  <si>
    <t>Благоустройство территории (высадка деревьев, кустарников, цветов) (4,75%).</t>
  </si>
  <si>
    <t>Монтаж и поставка системы видеонаблюдения.</t>
  </si>
  <si>
    <t>Плата за охранную сигнализацию ИТП (26,63%).</t>
  </si>
  <si>
    <t>мес.</t>
  </si>
  <si>
    <t>Техн. обслуживание охранной сигнализации за 2013г (34%).</t>
  </si>
  <si>
    <t>Изготовление крестовин для установки новогодних елок (3,8%).</t>
  </si>
  <si>
    <t>Новогодняя елка (3,8%)</t>
  </si>
  <si>
    <t>Всего в 2013году:</t>
  </si>
  <si>
    <t>Управление МКД (14%)</t>
  </si>
  <si>
    <t>ИТОГО за 2013год:</t>
  </si>
  <si>
    <t>ИТОГО на 31.12.2013г:</t>
  </si>
  <si>
    <t xml:space="preserve">Перерасход (+) или экономия (-) средств текущего ремонта общего имущества многоквартирного дома по </t>
  </si>
  <si>
    <t>состоянию  на   31  декабря</t>
  </si>
  <si>
    <t xml:space="preserve">года составляет </t>
  </si>
  <si>
    <t>рубля.</t>
  </si>
  <si>
    <t>5.    В</t>
  </si>
  <si>
    <t xml:space="preserve">году начисление платы за содержание, ремонт и коммунальные услуги производилось </t>
  </si>
  <si>
    <t>Наименование статьи.</t>
  </si>
  <si>
    <t>ООО "УК "Альтернатива"</t>
  </si>
  <si>
    <t>Муниципальные дома</t>
  </si>
  <si>
    <t>( ОАО "Северное управление")</t>
  </si>
  <si>
    <t>1.</t>
  </si>
  <si>
    <t>Содержание общего имущества.</t>
  </si>
  <si>
    <r>
      <t>11,20 руб./м</t>
    </r>
    <r>
      <rPr>
        <sz val="11"/>
        <rFont val="Calibri"/>
        <family val="2"/>
        <charset val="204"/>
      </rPr>
      <t>²</t>
    </r>
  </si>
  <si>
    <t>16,7 руб./м²</t>
  </si>
  <si>
    <t>2.</t>
  </si>
  <si>
    <t>Текущий ремонт общего имущества.</t>
  </si>
  <si>
    <r>
      <t>5,45 руб./м</t>
    </r>
    <r>
      <rPr>
        <sz val="11"/>
        <rFont val="Calibri"/>
        <family val="2"/>
        <charset val="204"/>
      </rPr>
      <t>²</t>
    </r>
  </si>
  <si>
    <t>4,74 руб./м²</t>
  </si>
  <si>
    <t>3.</t>
  </si>
  <si>
    <t>Отопление.</t>
  </si>
  <si>
    <t>0,019 Гкал/м</t>
  </si>
  <si>
    <t>0,027 Гкал/м</t>
  </si>
  <si>
    <t>4.</t>
  </si>
  <si>
    <t>Горячее водоснабжение.</t>
  </si>
  <si>
    <t>268,18 руб./чел.</t>
  </si>
  <si>
    <t>301,44 руб./чел.</t>
  </si>
  <si>
    <t>5.</t>
  </si>
  <si>
    <t>Холодное водоснабжение.</t>
  </si>
  <si>
    <t>59,10 руб./чел.</t>
  </si>
  <si>
    <t>74,71 руб./чел.</t>
  </si>
  <si>
    <t>6.</t>
  </si>
  <si>
    <t>Водоотведение.</t>
  </si>
  <si>
    <t>96,43руб./чел.</t>
  </si>
  <si>
    <t>116,82 руб./чел.</t>
  </si>
  <si>
    <t>В</t>
  </si>
  <si>
    <t>году (с 1 января) предлагается следующая плата за содержание и ремонт общего имущества:</t>
  </si>
  <si>
    <t xml:space="preserve"> - содержание общего имущества -  11,20    рубля с кв.метра общей площади в месяц;</t>
  </si>
  <si>
    <t xml:space="preserve"> - плата   за   горячее  и  холодное  водоснабжение ,  водоотведение ,  электроснабжение   будет   начисляться</t>
  </si>
  <si>
    <t xml:space="preserve">   согласно   Постановления   Правительства   РФ   № 354   от  06 мая 2011 года  (ежемесячно, согласно показаний</t>
  </si>
  <si>
    <t xml:space="preserve">   общедомовых   и   индивидуальных  приборов  учета.   При   отсутствии  индивидуальных  приборов  учета по </t>
  </si>
  <si>
    <t xml:space="preserve">   новым нормативам, введенным с 01 января 2013 года Приказом министерства ЖКХ, энергетики и </t>
  </si>
  <si>
    <t xml:space="preserve">   транспорта ИО № 7-мпр от 27 августа 2012 года).</t>
  </si>
  <si>
    <t>6.   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</si>
  <si>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</si>
  <si>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</si>
  <si>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вывоз снега с придомовой территории</t>
  </si>
  <si>
    <t xml:space="preserve">  -  чистка кровли от снега</t>
  </si>
  <si>
    <t xml:space="preserve">  -  поверка (замена) манометров и термометров</t>
  </si>
  <si>
    <t xml:space="preserve">  -  передача наружных инженерных сетей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</si>
  <si>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</si>
  <si>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</si>
  <si>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</si>
  <si>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</si>
  <si>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</si>
  <si>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>году   в   размере</t>
  </si>
  <si>
    <t xml:space="preserve">          составит </t>
  </si>
  <si>
    <t>на</t>
  </si>
  <si>
    <t xml:space="preserve">год ,       или </t>
  </si>
  <si>
    <t>рубля с кв.метра в месяц.</t>
  </si>
  <si>
    <t>Директор</t>
  </si>
  <si>
    <t>А.Б. Хлебников</t>
  </si>
</sst>
</file>

<file path=xl/styles.xml><?xml version="1.0" encoding="utf-8"?>
<styleSheet xmlns="http://schemas.openxmlformats.org/spreadsheetml/2006/main">
  <numFmts count="1">
    <numFmt numFmtId="164" formatCode="#,##0.0"/>
  </numFmts>
  <fonts count="10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6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/>
    <xf numFmtId="0" fontId="4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4" fontId="5" fillId="0" borderId="0" xfId="0" applyNumberFormat="1" applyFont="1" applyFill="1" applyAlignment="1">
      <alignment horizontal="center"/>
    </xf>
    <xf numFmtId="4" fontId="5" fillId="0" borderId="0" xfId="0" applyNumberFormat="1" applyFont="1" applyFill="1" applyAlignment="1">
      <alignment horizontal="right"/>
    </xf>
    <xf numFmtId="4" fontId="1" fillId="0" borderId="0" xfId="0" applyNumberFormat="1" applyFont="1" applyFill="1" applyAlignment="1"/>
    <xf numFmtId="4" fontId="5" fillId="0" borderId="0" xfId="0" applyNumberFormat="1" applyFont="1" applyFill="1"/>
    <xf numFmtId="2" fontId="5" fillId="0" borderId="0" xfId="0" applyNumberFormat="1" applyFont="1" applyFill="1" applyAlignment="1">
      <alignment horizontal="center"/>
    </xf>
    <xf numFmtId="4" fontId="5" fillId="0" borderId="0" xfId="0" applyNumberFormat="1" applyFont="1" applyFill="1" applyBorder="1" applyAlignment="1">
      <alignment horizontal="right" vertical="center" wrapText="1"/>
    </xf>
    <xf numFmtId="4" fontId="1" fillId="0" borderId="0" xfId="0" applyNumberFormat="1" applyFont="1" applyFill="1"/>
    <xf numFmtId="0" fontId="7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4" fontId="4" fillId="0" borderId="0" xfId="0" applyNumberFormat="1" applyFont="1" applyFill="1" applyAlignment="1">
      <alignment horizontal="left"/>
    </xf>
    <xf numFmtId="0" fontId="6" fillId="0" borderId="0" xfId="0" applyFont="1" applyFill="1" applyAlignment="1">
      <alignment horizontal="center"/>
    </xf>
    <xf numFmtId="4" fontId="7" fillId="0" borderId="0" xfId="0" applyNumberFormat="1" applyFont="1" applyFill="1"/>
    <xf numFmtId="0" fontId="1" fillId="0" borderId="0" xfId="0" applyFont="1" applyFill="1" applyAlignment="1"/>
    <xf numFmtId="4" fontId="8" fillId="0" borderId="0" xfId="0" applyNumberFormat="1" applyFont="1" applyFill="1"/>
    <xf numFmtId="0" fontId="6" fillId="0" borderId="0" xfId="0" applyFont="1" applyFill="1" applyAlignment="1">
      <alignment horizontal="left"/>
    </xf>
    <xf numFmtId="4" fontId="7" fillId="0" borderId="0" xfId="0" applyNumberFormat="1" applyFont="1" applyFill="1" applyAlignment="1">
      <alignment horizontal="center"/>
    </xf>
    <xf numFmtId="4" fontId="7" fillId="0" borderId="0" xfId="0" applyNumberFormat="1" applyFont="1" applyFill="1" applyAlignment="1">
      <alignment horizontal="right"/>
    </xf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1" xfId="0" applyFont="1" applyFill="1" applyBorder="1" applyAlignment="1"/>
    <xf numFmtId="0" fontId="7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7" fillId="0" borderId="5" xfId="0" applyFont="1" applyFill="1" applyBorder="1" applyAlignment="1"/>
    <xf numFmtId="0" fontId="7" fillId="0" borderId="6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left"/>
    </xf>
    <xf numFmtId="0" fontId="1" fillId="0" borderId="12" xfId="0" applyFont="1" applyFill="1" applyBorder="1" applyAlignment="1">
      <alignment horizontal="left"/>
    </xf>
    <xf numFmtId="4" fontId="7" fillId="0" borderId="10" xfId="0" applyNumberFormat="1" applyFont="1" applyFill="1" applyBorder="1" applyAlignment="1"/>
    <xf numFmtId="4" fontId="7" fillId="0" borderId="12" xfId="0" applyNumberFormat="1" applyFont="1" applyFill="1" applyBorder="1" applyAlignment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15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4" fontId="1" fillId="0" borderId="14" xfId="0" applyNumberFormat="1" applyFont="1" applyFill="1" applyBorder="1" applyAlignment="1">
      <alignment horizontal="right"/>
    </xf>
    <xf numFmtId="4" fontId="1" fillId="0" borderId="15" xfId="0" applyNumberFormat="1" applyFont="1" applyFill="1" applyBorder="1" applyAlignment="1">
      <alignment horizontal="right"/>
    </xf>
    <xf numFmtId="0" fontId="1" fillId="0" borderId="14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4" fontId="1" fillId="0" borderId="14" xfId="0" applyNumberFormat="1" applyFont="1" applyFill="1" applyBorder="1" applyAlignment="1"/>
    <xf numFmtId="4" fontId="1" fillId="0" borderId="15" xfId="0" applyNumberFormat="1" applyFont="1" applyFill="1" applyBorder="1" applyAlignment="1"/>
    <xf numFmtId="0" fontId="1" fillId="0" borderId="1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wrapText="1"/>
    </xf>
    <xf numFmtId="0" fontId="1" fillId="0" borderId="15" xfId="0" applyFont="1" applyFill="1" applyBorder="1" applyAlignment="1">
      <alignment horizontal="left" wrapText="1"/>
    </xf>
    <xf numFmtId="164" fontId="1" fillId="0" borderId="13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4" fontId="0" fillId="0" borderId="14" xfId="0" applyNumberFormat="1" applyFont="1" applyBorder="1" applyAlignment="1">
      <alignment horizontal="right"/>
    </xf>
    <xf numFmtId="4" fontId="0" fillId="0" borderId="15" xfId="0" applyNumberFormat="1" applyFont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164" fontId="1" fillId="0" borderId="14" xfId="0" applyNumberFormat="1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4" fontId="7" fillId="0" borderId="14" xfId="0" applyNumberFormat="1" applyFont="1" applyFill="1" applyBorder="1" applyAlignment="1"/>
    <xf numFmtId="4" fontId="7" fillId="0" borderId="15" xfId="0" applyNumberFormat="1" applyFont="1" applyFill="1" applyBorder="1" applyAlignment="1"/>
    <xf numFmtId="0" fontId="1" fillId="0" borderId="5" xfId="0" applyFont="1" applyFill="1" applyBorder="1"/>
    <xf numFmtId="4" fontId="7" fillId="0" borderId="6" xfId="0" applyNumberFormat="1" applyFont="1" applyFill="1" applyBorder="1" applyAlignment="1">
      <alignment horizontal="right"/>
    </xf>
    <xf numFmtId="0" fontId="7" fillId="0" borderId="8" xfId="0" applyFont="1" applyFill="1" applyBorder="1" applyAlignment="1">
      <alignment horizontal="right"/>
    </xf>
    <xf numFmtId="0" fontId="1" fillId="0" borderId="9" xfId="0" applyFont="1" applyFill="1" applyBorder="1"/>
    <xf numFmtId="0" fontId="7" fillId="0" borderId="10" xfId="0" applyFont="1" applyFill="1" applyBorder="1" applyAlignment="1"/>
    <xf numFmtId="0" fontId="7" fillId="0" borderId="11" xfId="0" applyFont="1" applyFill="1" applyBorder="1" applyAlignment="1"/>
    <xf numFmtId="0" fontId="7" fillId="0" borderId="12" xfId="0" applyFont="1" applyFill="1" applyBorder="1" applyAlignment="1"/>
    <xf numFmtId="4" fontId="5" fillId="0" borderId="6" xfId="0" applyNumberFormat="1" applyFont="1" applyFill="1" applyBorder="1" applyAlignment="1"/>
    <xf numFmtId="4" fontId="5" fillId="0" borderId="8" xfId="0" applyNumberFormat="1" applyFont="1" applyFill="1" applyBorder="1" applyAlignment="1"/>
    <xf numFmtId="0" fontId="7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top"/>
    </xf>
    <xf numFmtId="0" fontId="7" fillId="0" borderId="4" xfId="0" applyFont="1" applyFill="1" applyBorder="1" applyAlignment="1">
      <alignment horizontal="center" vertical="top"/>
    </xf>
    <xf numFmtId="0" fontId="7" fillId="0" borderId="6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 vertical="top"/>
    </xf>
    <xf numFmtId="0" fontId="7" fillId="0" borderId="7" xfId="0" applyFont="1" applyFill="1" applyBorder="1" applyAlignment="1">
      <alignment horizontal="center" vertical="top"/>
    </xf>
    <xf numFmtId="0" fontId="7" fillId="0" borderId="8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49" fontId="1" fillId="0" borderId="0" xfId="0" applyNumberFormat="1" applyFont="1" applyFill="1"/>
    <xf numFmtId="49" fontId="1" fillId="0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/>
    <xf numFmtId="1" fontId="1" fillId="0" borderId="0" xfId="0" applyNumberFormat="1" applyFont="1" applyFill="1" applyAlignment="1">
      <alignment horizontal="center"/>
    </xf>
    <xf numFmtId="2" fontId="7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55;&#1058;&#1054;%20&#1088;&#1077;&#1084;&#1086;&#1085;&#1090;/1.%20&#1054;&#1073;&#1098;&#1077;&#1082;&#1090;&#1099;/&#1054;&#1090;&#1095;&#1077;&#1090;&#1099;%20&#1087;&#1086;%20&#1091;&#1087;&#1088;&#1072;&#1074;&#1083;&#1077;&#1085;&#1080;&#1102;%20&#1052;&#1050;&#1044;/13.%20&#1041;&#1077;&#1088;&#1077;&#1079;&#1086;&#1074;&#1099;&#1081;/120/&#1054;&#1090;&#1095;&#1077;&#1090;%20&#1041;&#1077;&#1088;&#1077;&#1079;&#1086;&#1074;&#1099;&#1081;%201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12"/>
      <sheetName val="2013"/>
      <sheetName val="2014"/>
    </sheetNames>
    <sheetDataSet>
      <sheetData sheetId="0">
        <row r="61">
          <cell r="G61">
            <v>65888.260928000003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6"/>
  <sheetViews>
    <sheetView tabSelected="1" workbookViewId="0">
      <selection activeCell="K77" sqref="K77"/>
    </sheetView>
  </sheetViews>
  <sheetFormatPr defaultRowHeight="15"/>
  <cols>
    <col min="1" max="1" width="5.7109375" style="1" customWidth="1"/>
    <col min="2" max="2" width="9.85546875" style="1" customWidth="1"/>
    <col min="3" max="3" width="10.7109375" style="1" customWidth="1"/>
    <col min="4" max="4" width="6.28515625" style="1" customWidth="1"/>
    <col min="5" max="5" width="7.7109375" style="1" customWidth="1"/>
    <col min="6" max="6" width="11.85546875" style="1" customWidth="1"/>
    <col min="7" max="7" width="13" style="1" customWidth="1"/>
    <col min="8" max="8" width="12" style="1" customWidth="1"/>
    <col min="9" max="9" width="9.42578125" style="1" customWidth="1"/>
    <col min="10" max="10" width="11" style="1" customWidth="1"/>
    <col min="11" max="11" width="10" style="1" customWidth="1"/>
    <col min="12" max="12" width="3.85546875" style="1" customWidth="1"/>
  </cols>
  <sheetData>
    <row r="1" spans="1:12">
      <c r="K1" s="2"/>
    </row>
    <row r="2" spans="1:12" ht="18.7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8.7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8.75">
      <c r="A4" s="4"/>
      <c r="B4" s="5"/>
      <c r="C4" s="4"/>
      <c r="D4" s="6" t="s">
        <v>2</v>
      </c>
      <c r="E4" s="5">
        <v>120</v>
      </c>
      <c r="F4" s="7" t="s">
        <v>3</v>
      </c>
      <c r="G4" s="7"/>
      <c r="H4" s="5"/>
      <c r="I4" s="5">
        <v>2013</v>
      </c>
      <c r="J4" s="7" t="s">
        <v>4</v>
      </c>
    </row>
    <row r="6" spans="1:12" ht="15.75">
      <c r="A6" s="8" t="s">
        <v>5</v>
      </c>
      <c r="B6" s="9">
        <f>I4</f>
        <v>2013</v>
      </c>
      <c r="C6" s="1" t="s">
        <v>6</v>
      </c>
      <c r="D6" s="9" t="s">
        <v>7</v>
      </c>
      <c r="E6" s="10">
        <v>936.2</v>
      </c>
      <c r="F6" s="1" t="s">
        <v>8</v>
      </c>
    </row>
    <row r="7" spans="1:12" ht="15.75">
      <c r="A7" s="11">
        <v>601098</v>
      </c>
      <c r="B7" s="11"/>
      <c r="C7" s="12" t="s">
        <v>9</v>
      </c>
      <c r="G7" s="13">
        <f>A7-J8</f>
        <v>494227.25</v>
      </c>
      <c r="H7" s="9" t="s">
        <v>10</v>
      </c>
      <c r="I7" s="14">
        <f>(G7/A7)*100</f>
        <v>82.22074437113416</v>
      </c>
      <c r="J7" s="1" t="s">
        <v>11</v>
      </c>
    </row>
    <row r="8" spans="1:12" ht="15.75">
      <c r="A8" s="1" t="s">
        <v>12</v>
      </c>
      <c r="J8" s="15">
        <v>106870.75</v>
      </c>
      <c r="K8" s="1" t="s">
        <v>13</v>
      </c>
    </row>
    <row r="9" spans="1:12">
      <c r="A9" s="1" t="s">
        <v>14</v>
      </c>
    </row>
    <row r="10" spans="1:12">
      <c r="A10" s="1" t="s">
        <v>15</v>
      </c>
      <c r="B10" s="16">
        <v>18379.73</v>
      </c>
      <c r="C10" s="1" t="s">
        <v>16</v>
      </c>
      <c r="E10" s="17" t="s">
        <v>17</v>
      </c>
      <c r="F10" s="16">
        <v>9942.0499999999993</v>
      </c>
      <c r="G10" s="1" t="s">
        <v>16</v>
      </c>
      <c r="I10" s="17" t="s">
        <v>18</v>
      </c>
      <c r="J10" s="16">
        <v>11917.73</v>
      </c>
      <c r="K10" s="1" t="s">
        <v>16</v>
      </c>
    </row>
    <row r="11" spans="1:12">
      <c r="A11" s="1" t="s">
        <v>19</v>
      </c>
      <c r="B11" s="16">
        <v>7589.17</v>
      </c>
      <c r="C11" s="1" t="s">
        <v>16</v>
      </c>
      <c r="E11" s="17" t="s">
        <v>20</v>
      </c>
      <c r="F11" s="16">
        <v>6734.61</v>
      </c>
      <c r="G11" s="1" t="s">
        <v>16</v>
      </c>
      <c r="I11" s="17" t="s">
        <v>21</v>
      </c>
      <c r="J11" s="16">
        <v>6936.39</v>
      </c>
      <c r="K11" s="1" t="s">
        <v>16</v>
      </c>
    </row>
    <row r="12" spans="1:12">
      <c r="B12" s="16"/>
      <c r="E12" s="18"/>
      <c r="F12" s="16"/>
      <c r="I12" s="18"/>
      <c r="J12" s="16"/>
    </row>
    <row r="13" spans="1:12" ht="15.75">
      <c r="A13" s="1" t="s">
        <v>22</v>
      </c>
      <c r="J13" s="16">
        <f>G14+G15+G16+G17</f>
        <v>106870.75000000001</v>
      </c>
      <c r="K13" s="19" t="s">
        <v>23</v>
      </c>
    </row>
    <row r="14" spans="1:12">
      <c r="A14" s="20" t="s">
        <v>24</v>
      </c>
      <c r="B14" s="1" t="s">
        <v>25</v>
      </c>
      <c r="G14" s="21">
        <f>(J8*43.5/100)</f>
        <v>46488.776250000003</v>
      </c>
      <c r="H14" s="1" t="s">
        <v>16</v>
      </c>
    </row>
    <row r="15" spans="1:12">
      <c r="A15" s="20" t="s">
        <v>24</v>
      </c>
      <c r="B15" s="1" t="s">
        <v>26</v>
      </c>
      <c r="G15" s="21">
        <f>(J8*36.6/100)</f>
        <v>39114.694500000005</v>
      </c>
      <c r="H15" s="1" t="s">
        <v>16</v>
      </c>
    </row>
    <row r="16" spans="1:12">
      <c r="A16" s="20" t="s">
        <v>24</v>
      </c>
      <c r="B16" s="1" t="s">
        <v>27</v>
      </c>
      <c r="G16" s="21">
        <f>(J8*12.5/100)</f>
        <v>13358.84375</v>
      </c>
      <c r="H16" s="1" t="s">
        <v>16</v>
      </c>
      <c r="K16" s="12"/>
      <c r="L16" s="22"/>
    </row>
    <row r="17" spans="1:12">
      <c r="A17" s="20" t="s">
        <v>24</v>
      </c>
      <c r="B17" s="1" t="s">
        <v>28</v>
      </c>
      <c r="G17" s="21">
        <f>(J8*7.4/100)</f>
        <v>7908.4355000000005</v>
      </c>
      <c r="H17" s="1" t="s">
        <v>16</v>
      </c>
    </row>
    <row r="18" spans="1:12">
      <c r="G18" s="23"/>
    </row>
    <row r="19" spans="1:12">
      <c r="A19" s="24" t="s">
        <v>29</v>
      </c>
      <c r="G19" s="25">
        <f>E6*5.45*12/1.03</f>
        <v>59444.155339805817</v>
      </c>
      <c r="H19" s="1" t="s">
        <v>30</v>
      </c>
    </row>
    <row r="20" spans="1:12" ht="15.75" thickBot="1">
      <c r="A20" s="26">
        <f>G19*I7/100</f>
        <v>48875.427005521633</v>
      </c>
      <c r="B20" s="26"/>
      <c r="C20" s="1" t="s">
        <v>31</v>
      </c>
    </row>
    <row r="21" spans="1:12">
      <c r="A21" s="27" t="s">
        <v>2</v>
      </c>
      <c r="B21" s="28" t="s">
        <v>32</v>
      </c>
      <c r="C21" s="29"/>
      <c r="D21" s="29"/>
      <c r="E21" s="29"/>
      <c r="F21" s="29"/>
      <c r="G21" s="29"/>
      <c r="H21" s="30"/>
      <c r="I21" s="27" t="s">
        <v>33</v>
      </c>
      <c r="J21" s="31" t="s">
        <v>34</v>
      </c>
      <c r="K21" s="28" t="s">
        <v>35</v>
      </c>
      <c r="L21" s="30"/>
    </row>
    <row r="22" spans="1:12" ht="15.75" thickBot="1">
      <c r="A22" s="32" t="s">
        <v>36</v>
      </c>
      <c r="B22" s="33"/>
      <c r="C22" s="34"/>
      <c r="D22" s="34"/>
      <c r="E22" s="34"/>
      <c r="F22" s="34"/>
      <c r="G22" s="34"/>
      <c r="H22" s="35"/>
      <c r="I22" s="32" t="s">
        <v>37</v>
      </c>
      <c r="J22" s="36"/>
      <c r="K22" s="37" t="s">
        <v>38</v>
      </c>
      <c r="L22" s="38"/>
    </row>
    <row r="23" spans="1:12" ht="15.75" thickBot="1">
      <c r="A23" s="39"/>
      <c r="B23" s="40" t="s">
        <v>39</v>
      </c>
      <c r="C23" s="41"/>
      <c r="D23" s="41"/>
      <c r="E23" s="41"/>
      <c r="F23" s="41"/>
      <c r="G23" s="41"/>
      <c r="H23" s="42"/>
      <c r="I23" s="39"/>
      <c r="J23" s="39"/>
      <c r="K23" s="43">
        <f>'[1]2012'!G61</f>
        <v>65888.260928000003</v>
      </c>
      <c r="L23" s="44"/>
    </row>
    <row r="24" spans="1:12">
      <c r="A24" s="45">
        <v>1</v>
      </c>
      <c r="B24" s="46" t="s">
        <v>40</v>
      </c>
      <c r="C24" s="47"/>
      <c r="D24" s="47"/>
      <c r="E24" s="47"/>
      <c r="F24" s="47"/>
      <c r="G24" s="47"/>
      <c r="H24" s="48"/>
      <c r="I24" s="49" t="s">
        <v>41</v>
      </c>
      <c r="J24" s="50">
        <v>1</v>
      </c>
      <c r="K24" s="51">
        <v>50</v>
      </c>
      <c r="L24" s="52"/>
    </row>
    <row r="25" spans="1:12">
      <c r="A25" s="45">
        <v>2</v>
      </c>
      <c r="B25" s="53" t="s">
        <v>42</v>
      </c>
      <c r="C25" s="54"/>
      <c r="D25" s="54"/>
      <c r="E25" s="54"/>
      <c r="F25" s="54"/>
      <c r="G25" s="54"/>
      <c r="H25" s="48"/>
      <c r="I25" s="45" t="s">
        <v>41</v>
      </c>
      <c r="J25" s="50">
        <v>13</v>
      </c>
      <c r="K25" s="55">
        <v>1330.3</v>
      </c>
      <c r="L25" s="56"/>
    </row>
    <row r="26" spans="1:12">
      <c r="A26" s="45">
        <v>3</v>
      </c>
      <c r="B26" s="46" t="s">
        <v>43</v>
      </c>
      <c r="C26" s="47"/>
      <c r="D26" s="47"/>
      <c r="E26" s="47"/>
      <c r="F26" s="47"/>
      <c r="G26" s="47"/>
      <c r="H26" s="47"/>
      <c r="I26" s="57" t="s">
        <v>44</v>
      </c>
      <c r="J26" s="45">
        <v>6</v>
      </c>
      <c r="K26" s="51">
        <f>50100/19200.7*1871.6</f>
        <v>4883.5282047008695</v>
      </c>
      <c r="L26" s="52"/>
    </row>
    <row r="27" spans="1:12">
      <c r="A27" s="45">
        <v>4</v>
      </c>
      <c r="B27" s="53" t="s">
        <v>45</v>
      </c>
      <c r="C27" s="58"/>
      <c r="D27" s="58"/>
      <c r="E27" s="58"/>
      <c r="F27" s="58"/>
      <c r="G27" s="58"/>
      <c r="H27" s="59"/>
      <c r="I27" s="45" t="s">
        <v>46</v>
      </c>
      <c r="J27" s="60">
        <v>350</v>
      </c>
      <c r="K27" s="51">
        <v>1600</v>
      </c>
      <c r="L27" s="52"/>
    </row>
    <row r="28" spans="1:12">
      <c r="A28" s="45">
        <v>5</v>
      </c>
      <c r="B28" t="s">
        <v>47</v>
      </c>
      <c r="C28" s="61"/>
      <c r="D28" s="61"/>
      <c r="E28" s="61"/>
      <c r="F28" s="61"/>
      <c r="G28" s="61"/>
      <c r="H28" s="61"/>
      <c r="I28" s="62" t="s">
        <v>48</v>
      </c>
      <c r="J28" s="60">
        <v>350</v>
      </c>
      <c r="K28" s="63">
        <v>1600</v>
      </c>
      <c r="L28" s="64"/>
    </row>
    <row r="29" spans="1:12">
      <c r="A29" s="45">
        <v>6</v>
      </c>
      <c r="B29" s="46" t="s">
        <v>49</v>
      </c>
      <c r="C29" s="54"/>
      <c r="D29" s="54"/>
      <c r="E29" s="54"/>
      <c r="F29" s="54"/>
      <c r="G29" s="54"/>
      <c r="H29" s="47"/>
      <c r="I29" s="57" t="s">
        <v>50</v>
      </c>
      <c r="J29" s="65">
        <v>4</v>
      </c>
      <c r="K29" s="51">
        <f>4*319.2*0.28</f>
        <v>357.50400000000002</v>
      </c>
      <c r="L29" s="52"/>
    </row>
    <row r="30" spans="1:12">
      <c r="A30" s="45">
        <v>7</v>
      </c>
      <c r="B30" s="46" t="s">
        <v>51</v>
      </c>
      <c r="C30" s="54"/>
      <c r="D30" s="54"/>
      <c r="E30" s="54"/>
      <c r="F30" s="54"/>
      <c r="G30" s="54"/>
      <c r="H30" s="47"/>
      <c r="I30" s="57" t="s">
        <v>50</v>
      </c>
      <c r="J30" s="65">
        <v>4</v>
      </c>
      <c r="K30" s="51">
        <f>4*116.8*0.28</f>
        <v>130.816</v>
      </c>
      <c r="L30" s="52"/>
    </row>
    <row r="31" spans="1:12">
      <c r="A31" s="45">
        <v>8</v>
      </c>
      <c r="B31" s="53" t="s">
        <v>52</v>
      </c>
      <c r="C31" s="58"/>
      <c r="D31" s="58"/>
      <c r="E31" s="58"/>
      <c r="F31" s="58"/>
      <c r="G31" s="58"/>
      <c r="H31" s="59"/>
      <c r="I31" s="66" t="s">
        <v>44</v>
      </c>
      <c r="J31" s="67">
        <v>2</v>
      </c>
      <c r="K31" s="51">
        <f>1100*0.028</f>
        <v>30.8</v>
      </c>
      <c r="L31" s="52"/>
    </row>
    <row r="32" spans="1:12">
      <c r="A32" s="45">
        <v>9</v>
      </c>
      <c r="B32" s="46" t="s">
        <v>53</v>
      </c>
      <c r="C32" s="47"/>
      <c r="D32" s="47"/>
      <c r="E32" s="47"/>
      <c r="F32" s="47"/>
      <c r="G32" s="47"/>
      <c r="H32" s="48"/>
      <c r="I32" s="45" t="s">
        <v>41</v>
      </c>
      <c r="J32" s="9">
        <v>1</v>
      </c>
      <c r="K32" s="55">
        <f>7400*0.2663</f>
        <v>1970.62</v>
      </c>
      <c r="L32" s="56"/>
    </row>
    <row r="33" spans="1:12">
      <c r="A33" s="45">
        <v>10</v>
      </c>
      <c r="B33" s="46" t="s">
        <v>54</v>
      </c>
      <c r="C33" s="54"/>
      <c r="D33" s="54"/>
      <c r="E33" s="54"/>
      <c r="F33" s="54"/>
      <c r="G33" s="54"/>
      <c r="H33" s="48"/>
      <c r="I33" s="68" t="s">
        <v>41</v>
      </c>
      <c r="J33" s="68">
        <v>20</v>
      </c>
      <c r="K33" s="51">
        <f>(13250+1000)*0.06</f>
        <v>855</v>
      </c>
      <c r="L33" s="52"/>
    </row>
    <row r="34" spans="1:12">
      <c r="A34" s="45">
        <v>11</v>
      </c>
      <c r="B34" s="46" t="s">
        <v>55</v>
      </c>
      <c r="C34" s="54"/>
      <c r="D34" s="54"/>
      <c r="E34" s="54"/>
      <c r="F34" s="54"/>
      <c r="G34" s="54"/>
      <c r="H34" s="48"/>
      <c r="I34" s="45" t="s">
        <v>41</v>
      </c>
      <c r="J34" s="9">
        <v>1</v>
      </c>
      <c r="K34" s="55">
        <f>50130/3</f>
        <v>16710</v>
      </c>
      <c r="L34" s="56"/>
    </row>
    <row r="35" spans="1:12">
      <c r="A35" s="45">
        <v>12</v>
      </c>
      <c r="B35" s="46" t="s">
        <v>56</v>
      </c>
      <c r="C35" s="47"/>
      <c r="D35" s="47"/>
      <c r="E35" s="47"/>
      <c r="F35" s="47"/>
      <c r="G35" s="47"/>
      <c r="H35" s="48"/>
      <c r="I35" s="45" t="s">
        <v>57</v>
      </c>
      <c r="J35" s="45">
        <v>12</v>
      </c>
      <c r="K35" s="51">
        <f>1800*12*0.2663</f>
        <v>5752.08</v>
      </c>
      <c r="L35" s="52"/>
    </row>
    <row r="36" spans="1:12">
      <c r="A36" s="45">
        <v>13</v>
      </c>
      <c r="B36" s="46" t="s">
        <v>58</v>
      </c>
      <c r="C36" s="47"/>
      <c r="D36" s="47"/>
      <c r="E36" s="47"/>
      <c r="F36" s="47"/>
      <c r="G36" s="47"/>
      <c r="H36" s="48"/>
      <c r="I36" s="45" t="s">
        <v>57</v>
      </c>
      <c r="J36" s="65">
        <v>12</v>
      </c>
      <c r="K36" s="51">
        <f>12*1800*0.3498</f>
        <v>7555.68</v>
      </c>
      <c r="L36" s="52"/>
    </row>
    <row r="37" spans="1:12">
      <c r="A37" s="45">
        <v>14</v>
      </c>
      <c r="B37" s="46" t="s">
        <v>59</v>
      </c>
      <c r="C37" s="54"/>
      <c r="D37" s="54"/>
      <c r="E37" s="54"/>
      <c r="F37" s="54"/>
      <c r="G37" s="54"/>
      <c r="H37" s="48"/>
      <c r="I37" s="45" t="s">
        <v>41</v>
      </c>
      <c r="J37" s="9">
        <v>2</v>
      </c>
      <c r="K37" s="55">
        <f>(9000+5031)/3*0.038</f>
        <v>177.726</v>
      </c>
      <c r="L37" s="56"/>
    </row>
    <row r="38" spans="1:12">
      <c r="A38" s="45">
        <v>15</v>
      </c>
      <c r="B38" s="46" t="s">
        <v>60</v>
      </c>
      <c r="C38" s="47"/>
      <c r="D38" s="47"/>
      <c r="E38" s="47"/>
      <c r="F38" s="47"/>
      <c r="G38" s="47"/>
      <c r="H38" s="48"/>
      <c r="I38" s="45" t="s">
        <v>41</v>
      </c>
      <c r="J38" s="50">
        <v>2</v>
      </c>
      <c r="K38" s="55">
        <f>14342*0.038</f>
        <v>544.99599999999998</v>
      </c>
      <c r="L38" s="56"/>
    </row>
    <row r="39" spans="1:12">
      <c r="A39" s="45"/>
      <c r="B39" s="46" t="s">
        <v>61</v>
      </c>
      <c r="C39" s="47"/>
      <c r="D39" s="47"/>
      <c r="E39" s="47"/>
      <c r="F39" s="47"/>
      <c r="G39" s="47"/>
      <c r="H39" s="47"/>
      <c r="I39" s="45"/>
      <c r="J39" s="65"/>
      <c r="K39" s="69">
        <f>SUM(K24:L38)</f>
        <v>43549.05020470087</v>
      </c>
      <c r="L39" s="70"/>
    </row>
    <row r="40" spans="1:12">
      <c r="A40" s="45"/>
      <c r="B40" s="46" t="s">
        <v>62</v>
      </c>
      <c r="C40" s="47"/>
      <c r="D40" s="47"/>
      <c r="E40" s="47"/>
      <c r="F40" s="47"/>
      <c r="G40" s="47"/>
      <c r="H40" s="47"/>
      <c r="I40" s="45"/>
      <c r="J40" s="65"/>
      <c r="K40" s="55">
        <f>K39*0.14</f>
        <v>6096.8670286581228</v>
      </c>
      <c r="L40" s="56"/>
    </row>
    <row r="41" spans="1:12" ht="15.75" thickBot="1">
      <c r="A41" s="45"/>
      <c r="B41" s="1" t="s">
        <v>63</v>
      </c>
      <c r="I41" s="71"/>
      <c r="K41" s="72">
        <f>SUM(K39:L40)</f>
        <v>49645.917233358996</v>
      </c>
      <c r="L41" s="73"/>
    </row>
    <row r="42" spans="1:12" ht="16.5" thickBot="1">
      <c r="A42" s="74"/>
      <c r="B42" s="75" t="s">
        <v>64</v>
      </c>
      <c r="C42" s="76"/>
      <c r="D42" s="76"/>
      <c r="E42" s="76"/>
      <c r="F42" s="76"/>
      <c r="G42" s="76"/>
      <c r="H42" s="77"/>
      <c r="I42" s="74"/>
      <c r="J42" s="74"/>
      <c r="K42" s="78">
        <f>K41+K23</f>
        <v>115534.178161359</v>
      </c>
      <c r="L42" s="79"/>
    </row>
    <row r="43" spans="1:12">
      <c r="A43" s="1" t="s">
        <v>65</v>
      </c>
    </row>
    <row r="44" spans="1:12">
      <c r="A44" s="1" t="s">
        <v>66</v>
      </c>
      <c r="D44" s="9">
        <f>I4</f>
        <v>2013</v>
      </c>
      <c r="E44" s="1" t="s">
        <v>67</v>
      </c>
      <c r="G44" s="25">
        <f>K42-G19</f>
        <v>56090.022821553182</v>
      </c>
      <c r="H44" s="1" t="s">
        <v>68</v>
      </c>
    </row>
    <row r="45" spans="1:12" ht="15.75" thickBot="1">
      <c r="A45" s="1" t="s">
        <v>69</v>
      </c>
      <c r="B45" s="9">
        <f>I4</f>
        <v>2013</v>
      </c>
      <c r="C45" s="1" t="s">
        <v>70</v>
      </c>
    </row>
    <row r="46" spans="1:12">
      <c r="A46" s="80" t="s">
        <v>2</v>
      </c>
      <c r="B46" s="81" t="s">
        <v>71</v>
      </c>
      <c r="C46" s="82"/>
      <c r="D46" s="82"/>
      <c r="E46" s="82"/>
      <c r="F46" s="81" t="s">
        <v>72</v>
      </c>
      <c r="G46" s="82"/>
      <c r="H46" s="83"/>
      <c r="I46" s="81" t="s">
        <v>73</v>
      </c>
      <c r="J46" s="82"/>
      <c r="K46" s="82"/>
      <c r="L46" s="83"/>
    </row>
    <row r="47" spans="1:12" ht="15.75" thickBot="1">
      <c r="A47" s="84"/>
      <c r="B47" s="85"/>
      <c r="C47" s="86"/>
      <c r="D47" s="86"/>
      <c r="E47" s="86"/>
      <c r="F47" s="85"/>
      <c r="G47" s="86"/>
      <c r="H47" s="87"/>
      <c r="I47" s="85" t="s">
        <v>74</v>
      </c>
      <c r="J47" s="86"/>
      <c r="K47" s="86"/>
      <c r="L47" s="87"/>
    </row>
    <row r="48" spans="1:12">
      <c r="A48" s="88" t="s">
        <v>75</v>
      </c>
      <c r="B48" s="89" t="s">
        <v>76</v>
      </c>
      <c r="C48" s="89"/>
      <c r="D48" s="89"/>
      <c r="E48" s="90"/>
      <c r="F48" s="91" t="s">
        <v>77</v>
      </c>
      <c r="G48" s="92"/>
      <c r="H48" s="93"/>
      <c r="I48" s="91" t="s">
        <v>78</v>
      </c>
      <c r="J48" s="92"/>
      <c r="K48" s="92"/>
      <c r="L48" s="93"/>
    </row>
    <row r="49" spans="1:12">
      <c r="A49" s="45" t="s">
        <v>79</v>
      </c>
      <c r="B49" s="47" t="s">
        <v>80</v>
      </c>
      <c r="C49" s="47"/>
      <c r="D49" s="47"/>
      <c r="E49" s="48"/>
      <c r="F49" s="94" t="s">
        <v>81</v>
      </c>
      <c r="G49" s="95"/>
      <c r="H49" s="96"/>
      <c r="I49" s="94" t="s">
        <v>82</v>
      </c>
      <c r="J49" s="95"/>
      <c r="K49" s="95"/>
      <c r="L49" s="96"/>
    </row>
    <row r="50" spans="1:12">
      <c r="A50" s="45" t="s">
        <v>83</v>
      </c>
      <c r="B50" s="47" t="s">
        <v>84</v>
      </c>
      <c r="C50" s="47"/>
      <c r="D50" s="47"/>
      <c r="E50" s="48"/>
      <c r="F50" s="94" t="s">
        <v>85</v>
      </c>
      <c r="G50" s="95"/>
      <c r="H50" s="96"/>
      <c r="I50" s="94" t="s">
        <v>86</v>
      </c>
      <c r="J50" s="95"/>
      <c r="K50" s="95"/>
      <c r="L50" s="96"/>
    </row>
    <row r="51" spans="1:12">
      <c r="A51" s="45" t="s">
        <v>87</v>
      </c>
      <c r="B51" s="47" t="s">
        <v>88</v>
      </c>
      <c r="C51" s="47"/>
      <c r="D51" s="47"/>
      <c r="E51" s="48"/>
      <c r="F51" s="94" t="s">
        <v>89</v>
      </c>
      <c r="G51" s="95"/>
      <c r="H51" s="96"/>
      <c r="I51" s="94" t="s">
        <v>90</v>
      </c>
      <c r="J51" s="95"/>
      <c r="K51" s="95"/>
      <c r="L51" s="96"/>
    </row>
    <row r="52" spans="1:12">
      <c r="A52" s="45" t="s">
        <v>91</v>
      </c>
      <c r="B52" s="47" t="s">
        <v>92</v>
      </c>
      <c r="C52" s="47"/>
      <c r="D52" s="47"/>
      <c r="E52" s="48"/>
      <c r="F52" s="94" t="s">
        <v>93</v>
      </c>
      <c r="G52" s="95"/>
      <c r="H52" s="96"/>
      <c r="I52" s="94" t="s">
        <v>94</v>
      </c>
      <c r="J52" s="95"/>
      <c r="K52" s="95"/>
      <c r="L52" s="96"/>
    </row>
    <row r="53" spans="1:12" ht="15.75" thickBot="1">
      <c r="A53" s="97" t="s">
        <v>95</v>
      </c>
      <c r="B53" s="98" t="s">
        <v>96</v>
      </c>
      <c r="C53" s="98"/>
      <c r="D53" s="98"/>
      <c r="E53" s="99"/>
      <c r="F53" s="33" t="s">
        <v>97</v>
      </c>
      <c r="G53" s="34"/>
      <c r="H53" s="35"/>
      <c r="I53" s="33" t="s">
        <v>98</v>
      </c>
      <c r="J53" s="34"/>
      <c r="K53" s="34"/>
      <c r="L53" s="35"/>
    </row>
    <row r="55" spans="1:12">
      <c r="A55" s="100" t="s">
        <v>99</v>
      </c>
      <c r="B55" s="9">
        <f>I4+1</f>
        <v>2014</v>
      </c>
      <c r="C55" s="1" t="s">
        <v>100</v>
      </c>
    </row>
    <row r="56" spans="1:12">
      <c r="A56" s="101" t="s">
        <v>101</v>
      </c>
    </row>
    <row r="57" spans="1:12">
      <c r="A57" s="101" t="s">
        <v>102</v>
      </c>
    </row>
    <row r="58" spans="1:12">
      <c r="A58" s="101" t="s">
        <v>103</v>
      </c>
    </row>
    <row r="59" spans="1:12">
      <c r="A59" s="101" t="s">
        <v>104</v>
      </c>
    </row>
    <row r="60" spans="1:12">
      <c r="A60" s="101" t="s">
        <v>105</v>
      </c>
    </row>
    <row r="61" spans="1:12">
      <c r="A61" s="101" t="s">
        <v>106</v>
      </c>
    </row>
    <row r="62" spans="1:12">
      <c r="A62" s="102"/>
      <c r="B62" s="103"/>
      <c r="C62" s="103"/>
      <c r="D62" s="103"/>
      <c r="E62" s="103"/>
      <c r="F62" s="103"/>
      <c r="G62" s="103"/>
      <c r="H62" s="103"/>
      <c r="I62" s="103"/>
      <c r="J62" s="103"/>
      <c r="K62" s="103"/>
    </row>
    <row r="63" spans="1:12">
      <c r="A63" s="101" t="s">
        <v>107</v>
      </c>
      <c r="B63" s="9">
        <f>I4+1</f>
        <v>2014</v>
      </c>
      <c r="C63" s="1" t="s">
        <v>108</v>
      </c>
    </row>
    <row r="64" spans="1:12">
      <c r="A64" s="101" t="s">
        <v>109</v>
      </c>
    </row>
    <row r="65" spans="1:11">
      <c r="A65" s="101" t="s">
        <v>110</v>
      </c>
      <c r="J65" s="16">
        <v>15000</v>
      </c>
      <c r="K65" s="1" t="s">
        <v>16</v>
      </c>
    </row>
    <row r="66" spans="1:11">
      <c r="A66" s="104" t="s">
        <v>111</v>
      </c>
      <c r="B66" s="104"/>
      <c r="C66" s="104"/>
      <c r="D66" s="104"/>
      <c r="E66" s="104"/>
      <c r="J66" s="16">
        <v>10000</v>
      </c>
      <c r="K66" s="1" t="s">
        <v>16</v>
      </c>
    </row>
    <row r="67" spans="1:11">
      <c r="A67" s="101" t="s">
        <v>112</v>
      </c>
      <c r="J67" s="16">
        <v>1500</v>
      </c>
      <c r="K67" s="1" t="s">
        <v>16</v>
      </c>
    </row>
    <row r="68" spans="1:11">
      <c r="A68" s="101" t="s">
        <v>113</v>
      </c>
      <c r="J68" s="16">
        <v>15000</v>
      </c>
      <c r="K68" s="1" t="s">
        <v>16</v>
      </c>
    </row>
    <row r="69" spans="1:11">
      <c r="A69" s="101" t="s">
        <v>114</v>
      </c>
      <c r="J69" s="16">
        <v>8000</v>
      </c>
      <c r="K69" s="1" t="s">
        <v>16</v>
      </c>
    </row>
    <row r="70" spans="1:11">
      <c r="A70" s="101" t="s">
        <v>115</v>
      </c>
      <c r="J70" s="16">
        <v>8000</v>
      </c>
      <c r="K70" s="1" t="s">
        <v>16</v>
      </c>
    </row>
    <row r="71" spans="1:11">
      <c r="A71" s="105" t="s">
        <v>116</v>
      </c>
      <c r="J71" s="21">
        <f>SUM(J65:J70)</f>
        <v>57500</v>
      </c>
      <c r="K71" s="106" t="s">
        <v>117</v>
      </c>
    </row>
    <row r="72" spans="1:11">
      <c r="A72" s="101" t="s">
        <v>118</v>
      </c>
      <c r="H72" s="9">
        <f>I4</f>
        <v>2013</v>
      </c>
      <c r="I72" s="1" t="s">
        <v>119</v>
      </c>
      <c r="K72" s="21">
        <f>G44</f>
        <v>56090.022821553182</v>
      </c>
    </row>
    <row r="73" spans="1:11">
      <c r="A73" s="101" t="s">
        <v>120</v>
      </c>
      <c r="C73" s="25">
        <f>J71+K72</f>
        <v>113590.02282155318</v>
      </c>
      <c r="D73" s="9" t="s">
        <v>121</v>
      </c>
      <c r="E73" s="107">
        <f>I4+1</f>
        <v>2014</v>
      </c>
      <c r="F73" s="1" t="s">
        <v>122</v>
      </c>
      <c r="H73" s="108">
        <f>C73/(E6*12)</f>
        <v>10.110911381253397</v>
      </c>
      <c r="I73" s="1" t="s">
        <v>123</v>
      </c>
    </row>
    <row r="75" spans="1:11">
      <c r="B75" s="1" t="s">
        <v>124</v>
      </c>
    </row>
    <row r="76" spans="1:11">
      <c r="B76" s="1" t="s">
        <v>72</v>
      </c>
      <c r="I76" s="1" t="s">
        <v>125</v>
      </c>
    </row>
    <row r="77" spans="1:11">
      <c r="K77" s="2"/>
    </row>
    <row r="78" spans="1:11">
      <c r="A78" s="109"/>
      <c r="B78" s="109"/>
      <c r="C78" s="109"/>
      <c r="D78" s="109"/>
      <c r="E78" s="109"/>
      <c r="F78" s="109"/>
      <c r="G78" s="109"/>
      <c r="H78" s="109"/>
      <c r="I78" s="109"/>
      <c r="J78" s="109"/>
      <c r="K78" s="109"/>
    </row>
    <row r="86" spans="12:12">
      <c r="L86" s="2"/>
    </row>
  </sheetData>
  <mergeCells count="71">
    <mergeCell ref="A66:E66"/>
    <mergeCell ref="A78:K78"/>
    <mergeCell ref="B52:E52"/>
    <mergeCell ref="F52:H52"/>
    <mergeCell ref="I52:L52"/>
    <mergeCell ref="B53:E53"/>
    <mergeCell ref="F53:H53"/>
    <mergeCell ref="I53:L53"/>
    <mergeCell ref="B50:E50"/>
    <mergeCell ref="F50:H50"/>
    <mergeCell ref="I50:L50"/>
    <mergeCell ref="B51:E51"/>
    <mergeCell ref="F51:H51"/>
    <mergeCell ref="I51:L51"/>
    <mergeCell ref="B48:E48"/>
    <mergeCell ref="F48:H48"/>
    <mergeCell ref="I48:L48"/>
    <mergeCell ref="B49:E49"/>
    <mergeCell ref="F49:H49"/>
    <mergeCell ref="I49:L49"/>
    <mergeCell ref="K41:L41"/>
    <mergeCell ref="K42:L42"/>
    <mergeCell ref="B46:E46"/>
    <mergeCell ref="F46:H46"/>
    <mergeCell ref="I46:L46"/>
    <mergeCell ref="B47:E47"/>
    <mergeCell ref="F47:H47"/>
    <mergeCell ref="I47:L47"/>
    <mergeCell ref="B38:H38"/>
    <mergeCell ref="K38:L38"/>
    <mergeCell ref="B39:H39"/>
    <mergeCell ref="K39:L39"/>
    <mergeCell ref="B40:H40"/>
    <mergeCell ref="K40:L40"/>
    <mergeCell ref="B35:H35"/>
    <mergeCell ref="K35:L35"/>
    <mergeCell ref="B36:H36"/>
    <mergeCell ref="K36:L36"/>
    <mergeCell ref="B37:H37"/>
    <mergeCell ref="K37:L37"/>
    <mergeCell ref="B32:H32"/>
    <mergeCell ref="K32:L32"/>
    <mergeCell ref="B33:H33"/>
    <mergeCell ref="K33:L33"/>
    <mergeCell ref="B34:H34"/>
    <mergeCell ref="K34:L34"/>
    <mergeCell ref="K28:L28"/>
    <mergeCell ref="B29:H29"/>
    <mergeCell ref="K29:L29"/>
    <mergeCell ref="B30:H30"/>
    <mergeCell ref="K30:L30"/>
    <mergeCell ref="B31:H31"/>
    <mergeCell ref="K31:L31"/>
    <mergeCell ref="B25:H25"/>
    <mergeCell ref="K25:L25"/>
    <mergeCell ref="B26:H26"/>
    <mergeCell ref="K26:L26"/>
    <mergeCell ref="B27:H27"/>
    <mergeCell ref="K27:L27"/>
    <mergeCell ref="B22:H22"/>
    <mergeCell ref="K22:L22"/>
    <mergeCell ref="B23:H23"/>
    <mergeCell ref="K23:L23"/>
    <mergeCell ref="B24:H24"/>
    <mergeCell ref="K24:L24"/>
    <mergeCell ref="A2:L2"/>
    <mergeCell ref="A3:L3"/>
    <mergeCell ref="A7:B7"/>
    <mergeCell ref="A20:B20"/>
    <mergeCell ref="B21:H21"/>
    <mergeCell ref="K21:L2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2014-04-11T02:28:44Z</dcterms:modified>
</cp:coreProperties>
</file>