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75" i="1"/>
  <c r="H74"/>
  <c r="J73"/>
  <c r="B65"/>
  <c r="B56"/>
  <c r="B46"/>
  <c r="D45"/>
  <c r="K39"/>
  <c r="K38"/>
  <c r="K36"/>
  <c r="K35"/>
  <c r="K34"/>
  <c r="K33"/>
  <c r="K32"/>
  <c r="K29"/>
  <c r="K28"/>
  <c r="K26"/>
  <c r="K40" s="1"/>
  <c r="G19"/>
  <c r="G17"/>
  <c r="G14"/>
  <c r="J8"/>
  <c r="G15" s="1"/>
  <c r="G7"/>
  <c r="I7" s="1"/>
  <c r="B6"/>
  <c r="K41" l="1"/>
  <c r="K42"/>
  <c r="K43" s="1"/>
  <c r="G45" s="1"/>
  <c r="K74" s="1"/>
  <c r="C75" s="1"/>
  <c r="H75" s="1"/>
  <c r="F58" s="1"/>
  <c r="A20"/>
  <c r="G16"/>
  <c r="J13" s="1"/>
</calcChain>
</file>

<file path=xl/sharedStrings.xml><?xml version="1.0" encoding="utf-8"?>
<sst xmlns="http://schemas.openxmlformats.org/spreadsheetml/2006/main" count="161" uniqueCount="130">
  <si>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</si>
  <si>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</si>
  <si>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</si>
  <si>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</si>
  <si>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</si>
  <si>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В </t>
  </si>
  <si>
    <t>г.   по дому</t>
  </si>
  <si>
    <t xml:space="preserve">       122  ( </t>
  </si>
  <si>
    <t>м²) начислено за содержание, ремонт и коммунальные услуги:</t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</si>
  <si>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</si>
  <si>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</si>
  <si>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</si>
  <si>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</si>
  <si>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</si>
  <si>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</si>
  <si>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кв.</t>
    </r>
    <r>
      <rPr>
        <b/>
        <sz val="11"/>
        <rFont val="Calibri"/>
        <family val="2"/>
        <charset val="204"/>
        <scheme val="minor"/>
      </rPr>
      <t xml:space="preserve"> 2 </t>
    </r>
    <r>
      <rPr>
        <sz val="11"/>
        <rFont val="Calibri"/>
        <family val="2"/>
        <charset val="204"/>
        <scheme val="minor"/>
      </rPr>
      <t xml:space="preserve">-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</si>
  <si>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</si>
  <si>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17 -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</si>
  <si>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22 - </t>
    </r>
  </si>
  <si>
    <t xml:space="preserve">кв.8 -              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</si>
  <si>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21 -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</si>
  <si>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23 -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</si>
  <si>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</si>
  <si>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</si>
  <si>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</si>
  <si>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</si>
  <si>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</si>
  <si>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</si>
  <si>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</si>
  <si>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</si>
  <si>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</si>
  <si>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</si>
  <si>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</si>
  <si>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</si>
  <si>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</si>
  <si>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</si>
  <si>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</si>
  <si>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</si>
  <si>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</si>
  <si>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</si>
  <si>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Монтаж реле временив щите наружного освищения (освещение корта) (5%).</t>
  </si>
  <si>
    <t>шт.</t>
  </si>
  <si>
    <t>Монтаж дополнительного наружного освещения дороги (5%).</t>
  </si>
  <si>
    <t>Замена счетчиков общего учета во ВРУ в подвале.</t>
  </si>
  <si>
    <t>Мантаж табличек (осторожно падение снега с крыши).</t>
  </si>
  <si>
    <t>Вывоз снега с  придомовой територии в феврале.</t>
  </si>
  <si>
    <t>м/час</t>
  </si>
  <si>
    <t>Установка ограждений в доль домов в период образования льда и сосулек.</t>
  </si>
  <si>
    <t>Генеральная уборка подъезда апрель.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</si>
  <si>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</si>
  <si>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в сентябре.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</si>
  <si>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</si>
  <si>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Установка плафонов на светильники, закрытие эл. щитов. </t>
  </si>
  <si>
    <t>Благоустройство территории (высадка деревьев, кустарников, цветов) (4%)..</t>
  </si>
  <si>
    <t>−</t>
  </si>
  <si>
    <t>Замена манометров в ИТП ( 33%).</t>
  </si>
  <si>
    <t xml:space="preserve">шт. </t>
  </si>
  <si>
    <t>Замена термометров в ИТП (33%).</t>
  </si>
  <si>
    <t>Техн. обслуживание охранной сигнализации за 2013г (34%).</t>
  </si>
  <si>
    <t>мес.</t>
  </si>
  <si>
    <t>Тех. обслуживание видеонаблюдения за 2013 год (9,1%).</t>
  </si>
  <si>
    <t>Изготовление крестовин для установки новогодних елок (4%).</t>
  </si>
  <si>
    <t>Новогодняя елка (4%).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</si>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</sst>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/>
    <xf numFmtId="0" fontId="5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/>
    <xf numFmtId="4" fontId="6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 wrapText="1"/>
    </xf>
    <xf numFmtId="4" fontId="2" fillId="0" borderId="0" xfId="0" applyNumberFormat="1" applyFont="1" applyFill="1"/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4" fontId="7" fillId="0" borderId="0" xfId="0" applyNumberFormat="1" applyFont="1" applyFill="1"/>
    <xf numFmtId="4" fontId="2" fillId="0" borderId="0" xfId="0" applyNumberFormat="1" applyFont="1" applyFill="1" applyAlignment="1"/>
    <xf numFmtId="0" fontId="2" fillId="0" borderId="0" xfId="0" applyFont="1" applyFill="1" applyAlignment="1"/>
    <xf numFmtId="4" fontId="3" fillId="0" borderId="0" xfId="0" applyNumberFormat="1" applyFont="1" applyFill="1"/>
    <xf numFmtId="0" fontId="8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center"/>
    </xf>
    <xf numFmtId="0" fontId="7" fillId="0" borderId="9" xfId="0" applyFont="1" applyFill="1" applyBorder="1" applyAlignment="1"/>
    <xf numFmtId="4" fontId="7" fillId="0" borderId="9" xfId="0" applyNumberFormat="1" applyFont="1" applyFill="1" applyBorder="1" applyAlignment="1">
      <alignment horizontal="right"/>
    </xf>
    <xf numFmtId="4" fontId="7" fillId="0" borderId="11" xfId="0" applyNumberFormat="1" applyFont="1" applyFill="1" applyBorder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4" fontId="2" fillId="0" borderId="13" xfId="0" applyNumberFormat="1" applyFont="1" applyFill="1" applyBorder="1" applyAlignment="1">
      <alignment horizontal="right"/>
    </xf>
    <xf numFmtId="4" fontId="2" fillId="0" borderId="14" xfId="0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14" xfId="0" applyFont="1" applyFill="1" applyBorder="1" applyAlignment="1">
      <alignment horizontal="left"/>
    </xf>
    <xf numFmtId="4" fontId="2" fillId="0" borderId="13" xfId="0" applyNumberFormat="1" applyFont="1" applyFill="1" applyBorder="1" applyAlignment="1"/>
    <xf numFmtId="4" fontId="2" fillId="0" borderId="14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4" fontId="2" fillId="0" borderId="13" xfId="0" applyNumberFormat="1" applyFont="1" applyFill="1" applyBorder="1" applyAlignment="1">
      <alignment horizontal="right" vertical="center"/>
    </xf>
    <xf numFmtId="4" fontId="2" fillId="0" borderId="14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4" fontId="0" fillId="0" borderId="13" xfId="0" applyNumberFormat="1" applyFont="1" applyBorder="1" applyAlignment="1">
      <alignment horizontal="right"/>
    </xf>
    <xf numFmtId="4" fontId="0" fillId="0" borderId="14" xfId="0" applyNumberFormat="1" applyFont="1" applyBorder="1" applyAlignment="1">
      <alignment horizontal="right"/>
    </xf>
    <xf numFmtId="0" fontId="8" fillId="0" borderId="12" xfId="0" applyFont="1" applyFill="1" applyBorder="1" applyAlignment="1">
      <alignment horizontal="center"/>
    </xf>
    <xf numFmtId="4" fontId="7" fillId="0" borderId="13" xfId="0" applyNumberFormat="1" applyFont="1" applyFill="1" applyBorder="1" applyAlignment="1"/>
    <xf numFmtId="4" fontId="7" fillId="0" borderId="14" xfId="0" applyNumberFormat="1" applyFont="1" applyFill="1" applyBorder="1" applyAlignment="1"/>
    <xf numFmtId="0" fontId="2" fillId="0" borderId="5" xfId="0" applyFont="1" applyFill="1" applyBorder="1"/>
    <xf numFmtId="4" fontId="7" fillId="0" borderId="6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2" fillId="0" borderId="15" xfId="0" applyFont="1" applyFill="1" applyBorder="1"/>
    <xf numFmtId="0" fontId="7" fillId="0" borderId="10" xfId="0" applyFont="1" applyFill="1" applyBorder="1" applyAlignment="1"/>
    <xf numFmtId="0" fontId="7" fillId="0" borderId="11" xfId="0" applyFont="1" applyFill="1" applyBorder="1" applyAlignment="1"/>
    <xf numFmtId="4" fontId="6" fillId="0" borderId="6" xfId="0" applyNumberFormat="1" applyFont="1" applyFill="1" applyBorder="1" applyAlignment="1"/>
    <xf numFmtId="4" fontId="6" fillId="0" borderId="8" xfId="0" applyNumberFormat="1" applyFont="1" applyFill="1" applyBorder="1" applyAlignment="1"/>
    <xf numFmtId="4" fontId="7" fillId="0" borderId="0" xfId="0" applyNumberFormat="1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2" fontId="7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workbookViewId="0">
      <selection activeCell="K79" sqref="K79"/>
    </sheetView>
  </sheetViews>
  <sheetFormatPr defaultRowHeight="15"/>
  <cols>
    <col min="1" max="1" width="6.5703125" style="1" customWidth="1"/>
    <col min="2" max="2" width="9.85546875" style="1" customWidth="1"/>
    <col min="3" max="3" width="10.7109375" style="1" customWidth="1"/>
    <col min="4" max="4" width="6.28515625" style="1" customWidth="1"/>
    <col min="5" max="5" width="7.7109375" style="1" customWidth="1"/>
    <col min="6" max="6" width="9.7109375" style="1" customWidth="1"/>
    <col min="7" max="7" width="13" style="1" customWidth="1"/>
    <col min="8" max="8" width="12.85546875" style="1" customWidth="1"/>
    <col min="9" max="9" width="9.42578125" style="1" customWidth="1"/>
    <col min="10" max="10" width="11" style="1" customWidth="1"/>
    <col min="11" max="11" width="8.7109375" style="1" customWidth="1"/>
    <col min="12" max="12" width="3.8554687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122</v>
      </c>
      <c r="F4" s="7" t="s">
        <v>3</v>
      </c>
      <c r="G4" s="7"/>
      <c r="H4" s="5"/>
      <c r="I4" s="5">
        <v>2013</v>
      </c>
      <c r="J4" s="7" t="s">
        <v>4</v>
      </c>
    </row>
    <row r="6" spans="1:12" ht="15.75">
      <c r="A6" s="8" t="s">
        <v>5</v>
      </c>
      <c r="B6" s="9">
        <f>I4</f>
        <v>2013</v>
      </c>
      <c r="C6" s="10" t="s">
        <v>6</v>
      </c>
      <c r="D6" s="11" t="s">
        <v>7</v>
      </c>
      <c r="E6" s="12">
        <v>935.3</v>
      </c>
      <c r="F6" s="13" t="s">
        <v>8</v>
      </c>
      <c r="G6" s="13"/>
      <c r="H6" s="13"/>
      <c r="I6" s="13"/>
      <c r="J6" s="13"/>
      <c r="K6" s="10"/>
      <c r="L6" s="10"/>
    </row>
    <row r="7" spans="1:12" ht="15.75">
      <c r="A7" s="14">
        <v>629651.39</v>
      </c>
      <c r="B7" s="14"/>
      <c r="C7" s="15" t="s">
        <v>9</v>
      </c>
      <c r="D7" s="10"/>
      <c r="E7" s="13"/>
      <c r="F7" s="13"/>
      <c r="G7" s="16">
        <f>A7-J8</f>
        <v>438815.70000000007</v>
      </c>
      <c r="H7" s="17" t="s">
        <v>10</v>
      </c>
      <c r="I7" s="18">
        <f>(G7/A7)*100</f>
        <v>69.691849643975218</v>
      </c>
      <c r="J7" s="13" t="s">
        <v>11</v>
      </c>
      <c r="K7" s="10"/>
      <c r="L7" s="10"/>
    </row>
    <row r="8" spans="1:12" ht="15.75">
      <c r="A8" s="10" t="s">
        <v>12</v>
      </c>
      <c r="B8" s="10"/>
      <c r="C8" s="10"/>
      <c r="D8" s="10"/>
      <c r="E8" s="13"/>
      <c r="F8" s="13"/>
      <c r="G8" s="13"/>
      <c r="H8" s="13"/>
      <c r="I8" s="13"/>
      <c r="J8" s="19">
        <f>199018.83-8183.14</f>
        <v>190835.68999999997</v>
      </c>
      <c r="K8" s="10" t="s">
        <v>13</v>
      </c>
      <c r="L8" s="10"/>
    </row>
    <row r="9" spans="1:12">
      <c r="A9" s="1" t="s">
        <v>14</v>
      </c>
      <c r="E9" s="20"/>
      <c r="F9" s="20"/>
      <c r="G9" s="20"/>
      <c r="H9" s="20"/>
      <c r="I9" s="20"/>
      <c r="J9" s="20"/>
    </row>
    <row r="10" spans="1:12">
      <c r="A10" s="1" t="s">
        <v>15</v>
      </c>
      <c r="B10" s="20">
        <v>53936.49</v>
      </c>
      <c r="C10" s="1" t="s">
        <v>16</v>
      </c>
      <c r="E10" s="21" t="s">
        <v>17</v>
      </c>
      <c r="F10" s="20">
        <v>18382.64</v>
      </c>
      <c r="G10" s="1" t="s">
        <v>16</v>
      </c>
      <c r="I10" s="21" t="s">
        <v>18</v>
      </c>
      <c r="J10" s="20">
        <v>22041.73</v>
      </c>
      <c r="K10" s="1" t="s">
        <v>16</v>
      </c>
    </row>
    <row r="11" spans="1:12">
      <c r="A11" s="1" t="s">
        <v>19</v>
      </c>
      <c r="B11" s="20">
        <v>10958.34</v>
      </c>
      <c r="C11" s="1" t="s">
        <v>16</v>
      </c>
      <c r="E11" s="21" t="s">
        <v>20</v>
      </c>
      <c r="F11" s="20">
        <v>11355.59</v>
      </c>
      <c r="G11" s="1" t="s">
        <v>16</v>
      </c>
      <c r="I11" s="21" t="s">
        <v>21</v>
      </c>
      <c r="J11" s="20">
        <v>9110.0300000000007</v>
      </c>
      <c r="K11" s="1" t="s">
        <v>16</v>
      </c>
    </row>
    <row r="12" spans="1:12">
      <c r="B12" s="20"/>
      <c r="E12" s="22"/>
      <c r="F12" s="20"/>
      <c r="I12" s="22"/>
      <c r="J12" s="20"/>
    </row>
    <row r="13" spans="1:12" ht="15.75">
      <c r="A13" s="1" t="s">
        <v>22</v>
      </c>
      <c r="J13" s="23">
        <f>G14+G15+G16+G17</f>
        <v>190835.69</v>
      </c>
      <c r="K13" s="24" t="s">
        <v>23</v>
      </c>
    </row>
    <row r="14" spans="1:12">
      <c r="A14" s="25" t="s">
        <v>24</v>
      </c>
      <c r="B14" s="1" t="s">
        <v>25</v>
      </c>
      <c r="G14" s="26">
        <f>(J8*43.5/100)</f>
        <v>83013.525149999987</v>
      </c>
      <c r="H14" s="1" t="s">
        <v>16</v>
      </c>
    </row>
    <row r="15" spans="1:12">
      <c r="A15" s="25" t="s">
        <v>24</v>
      </c>
      <c r="B15" s="1" t="s">
        <v>26</v>
      </c>
      <c r="G15" s="26">
        <f>(J8*36.6/100)</f>
        <v>69845.862540000002</v>
      </c>
      <c r="H15" s="1" t="s">
        <v>16</v>
      </c>
    </row>
    <row r="16" spans="1:12">
      <c r="A16" s="25" t="s">
        <v>24</v>
      </c>
      <c r="B16" s="1" t="s">
        <v>27</v>
      </c>
      <c r="G16" s="26">
        <f>(J8*12.5/100)</f>
        <v>23854.461249999997</v>
      </c>
      <c r="H16" s="1" t="s">
        <v>16</v>
      </c>
      <c r="K16" s="27"/>
      <c r="L16" s="28"/>
    </row>
    <row r="17" spans="1:12">
      <c r="A17" s="25" t="s">
        <v>24</v>
      </c>
      <c r="B17" s="1" t="s">
        <v>28</v>
      </c>
      <c r="G17" s="26">
        <f>(J8*7.4/100)</f>
        <v>14121.841059999999</v>
      </c>
      <c r="H17" s="1" t="s">
        <v>16</v>
      </c>
    </row>
    <row r="18" spans="1:12">
      <c r="G18" s="29"/>
    </row>
    <row r="19" spans="1:12">
      <c r="A19" s="30" t="s">
        <v>29</v>
      </c>
      <c r="G19" s="26">
        <f>(E6-P8)*5.45*12/1.03</f>
        <v>59387.009708737867</v>
      </c>
      <c r="H19" s="1" t="s">
        <v>30</v>
      </c>
    </row>
    <row r="20" spans="1:12" ht="15.75" thickBot="1">
      <c r="A20" s="31">
        <f>G19*I7/100</f>
        <v>41387.90551426656</v>
      </c>
      <c r="B20" s="31"/>
      <c r="C20" s="1" t="s">
        <v>31</v>
      </c>
    </row>
    <row r="21" spans="1:12">
      <c r="A21" s="32" t="s">
        <v>2</v>
      </c>
      <c r="B21" s="33" t="s">
        <v>32</v>
      </c>
      <c r="C21" s="34"/>
      <c r="D21" s="34"/>
      <c r="E21" s="34"/>
      <c r="F21" s="34"/>
      <c r="G21" s="34"/>
      <c r="H21" s="35"/>
      <c r="I21" s="32" t="s">
        <v>33</v>
      </c>
      <c r="J21" s="36" t="s">
        <v>34</v>
      </c>
      <c r="K21" s="33" t="s">
        <v>35</v>
      </c>
      <c r="L21" s="35"/>
    </row>
    <row r="22" spans="1:12" ht="15.75" thickBot="1">
      <c r="A22" s="37" t="s">
        <v>36</v>
      </c>
      <c r="B22" s="38"/>
      <c r="C22" s="39"/>
      <c r="D22" s="39"/>
      <c r="E22" s="39"/>
      <c r="F22" s="39"/>
      <c r="G22" s="39"/>
      <c r="H22" s="40"/>
      <c r="I22" s="37" t="s">
        <v>37</v>
      </c>
      <c r="J22" s="41"/>
      <c r="K22" s="42" t="s">
        <v>38</v>
      </c>
      <c r="L22" s="43"/>
    </row>
    <row r="23" spans="1:12" ht="15.75" thickBot="1">
      <c r="A23" s="44"/>
      <c r="B23" s="45" t="s">
        <v>39</v>
      </c>
      <c r="C23" s="46"/>
      <c r="D23" s="46"/>
      <c r="E23" s="46"/>
      <c r="F23" s="46"/>
      <c r="G23" s="46"/>
      <c r="H23" s="47"/>
      <c r="I23" s="48"/>
      <c r="J23" s="49"/>
      <c r="K23" s="50">
        <v>17050.93</v>
      </c>
      <c r="L23" s="51"/>
    </row>
    <row r="24" spans="1:12">
      <c r="A24" s="52">
        <v>1</v>
      </c>
      <c r="B24" s="53" t="s">
        <v>40</v>
      </c>
      <c r="C24" s="54"/>
      <c r="D24" s="54"/>
      <c r="E24" s="54"/>
      <c r="F24" s="54"/>
      <c r="G24" s="54"/>
      <c r="H24" s="55"/>
      <c r="I24" s="52" t="s">
        <v>41</v>
      </c>
      <c r="J24" s="56">
        <v>1</v>
      </c>
      <c r="K24" s="57">
        <v>50</v>
      </c>
      <c r="L24" s="58"/>
    </row>
    <row r="25" spans="1:12">
      <c r="A25" s="52">
        <v>2</v>
      </c>
      <c r="B25" s="59" t="s">
        <v>42</v>
      </c>
      <c r="C25" s="60"/>
      <c r="D25" s="60"/>
      <c r="E25" s="60"/>
      <c r="F25" s="60"/>
      <c r="G25" s="60"/>
      <c r="H25" s="61"/>
      <c r="I25" s="52" t="s">
        <v>41</v>
      </c>
      <c r="J25" s="56">
        <v>13</v>
      </c>
      <c r="K25" s="62">
        <v>1330.3</v>
      </c>
      <c r="L25" s="63"/>
    </row>
    <row r="26" spans="1:12">
      <c r="A26" s="52">
        <v>3</v>
      </c>
      <c r="B26" s="59" t="s">
        <v>43</v>
      </c>
      <c r="C26" s="64"/>
      <c r="D26" s="64"/>
      <c r="E26" s="64"/>
      <c r="F26" s="64"/>
      <c r="G26" s="64"/>
      <c r="H26" s="61"/>
      <c r="I26" s="65" t="s">
        <v>41</v>
      </c>
      <c r="J26" s="56">
        <v>2</v>
      </c>
      <c r="K26" s="57">
        <f>1750*2+2000</f>
        <v>5500</v>
      </c>
      <c r="L26" s="58"/>
    </row>
    <row r="27" spans="1:12">
      <c r="A27" s="52">
        <v>4</v>
      </c>
      <c r="B27" s="66" t="s">
        <v>44</v>
      </c>
      <c r="C27" s="60"/>
      <c r="D27" s="60"/>
      <c r="E27" s="60"/>
      <c r="F27" s="60"/>
      <c r="G27" s="60"/>
      <c r="H27" s="61"/>
      <c r="I27" s="52" t="s">
        <v>41</v>
      </c>
      <c r="J27" s="9">
        <v>1</v>
      </c>
      <c r="K27" s="57">
        <v>800</v>
      </c>
      <c r="L27" s="58"/>
    </row>
    <row r="28" spans="1:12">
      <c r="A28" s="52">
        <v>5</v>
      </c>
      <c r="B28" s="66" t="s">
        <v>45</v>
      </c>
      <c r="C28" s="64"/>
      <c r="D28" s="64"/>
      <c r="E28" s="64"/>
      <c r="F28" s="64"/>
      <c r="G28" s="64"/>
      <c r="H28" s="64"/>
      <c r="I28" s="67" t="s">
        <v>46</v>
      </c>
      <c r="J28" s="52">
        <v>6</v>
      </c>
      <c r="K28" s="57">
        <f>50100/19200.7*1871.6</f>
        <v>4883.5282047008695</v>
      </c>
      <c r="L28" s="58"/>
    </row>
    <row r="29" spans="1:12">
      <c r="A29" s="52">
        <v>6</v>
      </c>
      <c r="B29" s="66" t="s">
        <v>47</v>
      </c>
      <c r="C29" s="64"/>
      <c r="D29" s="64"/>
      <c r="E29" s="64"/>
      <c r="F29" s="64"/>
      <c r="G29" s="64"/>
      <c r="H29" s="61"/>
      <c r="I29" s="68" t="s">
        <v>41</v>
      </c>
      <c r="J29" s="52">
        <v>3</v>
      </c>
      <c r="K29" s="69">
        <f>1480*2</f>
        <v>2960</v>
      </c>
      <c r="L29" s="70"/>
    </row>
    <row r="30" spans="1:12">
      <c r="A30" s="52">
        <v>7</v>
      </c>
      <c r="B30" s="66" t="s">
        <v>48</v>
      </c>
      <c r="C30" s="64"/>
      <c r="D30" s="64"/>
      <c r="E30" s="64"/>
      <c r="F30" s="64"/>
      <c r="G30" s="64"/>
      <c r="H30" s="64"/>
      <c r="I30" s="52" t="s">
        <v>49</v>
      </c>
      <c r="J30" s="71">
        <v>340.2</v>
      </c>
      <c r="K30" s="57">
        <v>1600</v>
      </c>
      <c r="L30" s="58"/>
    </row>
    <row r="31" spans="1:12">
      <c r="A31" s="52">
        <v>8</v>
      </c>
      <c r="B31" t="s">
        <v>50</v>
      </c>
      <c r="C31" s="72"/>
      <c r="D31" s="72"/>
      <c r="E31" s="72"/>
      <c r="F31" s="72"/>
      <c r="G31" s="72"/>
      <c r="H31" s="72"/>
      <c r="I31" s="73" t="s">
        <v>51</v>
      </c>
      <c r="J31" s="71">
        <v>340.2</v>
      </c>
      <c r="K31" s="74">
        <v>1600</v>
      </c>
      <c r="L31" s="75"/>
    </row>
    <row r="32" spans="1:12">
      <c r="A32" s="52">
        <v>9</v>
      </c>
      <c r="B32" s="66" t="s">
        <v>52</v>
      </c>
      <c r="C32" s="64"/>
      <c r="D32" s="64"/>
      <c r="E32" s="64"/>
      <c r="F32" s="64"/>
      <c r="G32" s="64"/>
      <c r="H32" s="61"/>
      <c r="I32" s="65" t="s">
        <v>41</v>
      </c>
      <c r="J32" s="68">
        <v>6</v>
      </c>
      <c r="K32" s="57">
        <f>840+50</f>
        <v>890</v>
      </c>
      <c r="L32" s="58"/>
    </row>
    <row r="33" spans="1:12">
      <c r="A33" s="52">
        <v>10</v>
      </c>
      <c r="B33" s="66" t="s">
        <v>53</v>
      </c>
      <c r="C33" s="60"/>
      <c r="D33" s="60"/>
      <c r="E33" s="60"/>
      <c r="F33" s="60"/>
      <c r="G33" s="60"/>
      <c r="H33" s="61"/>
      <c r="I33" s="76" t="s">
        <v>54</v>
      </c>
      <c r="J33" s="76" t="s">
        <v>54</v>
      </c>
      <c r="K33" s="57">
        <f>(13250+1000)/27</f>
        <v>527.77777777777783</v>
      </c>
      <c r="L33" s="58"/>
    </row>
    <row r="34" spans="1:12">
      <c r="A34" s="52">
        <v>11</v>
      </c>
      <c r="B34" s="66" t="s">
        <v>55</v>
      </c>
      <c r="C34" s="60"/>
      <c r="D34" s="60"/>
      <c r="E34" s="60"/>
      <c r="F34" s="60"/>
      <c r="G34" s="60"/>
      <c r="H34" s="64"/>
      <c r="I34" s="67" t="s">
        <v>56</v>
      </c>
      <c r="J34" s="9">
        <v>4</v>
      </c>
      <c r="K34" s="62">
        <f>4*319.2*0.3332</f>
        <v>425.42975999999999</v>
      </c>
      <c r="L34" s="63"/>
    </row>
    <row r="35" spans="1:12">
      <c r="A35" s="52">
        <v>12</v>
      </c>
      <c r="B35" s="66" t="s">
        <v>57</v>
      </c>
      <c r="C35" s="60"/>
      <c r="D35" s="60"/>
      <c r="E35" s="60"/>
      <c r="F35" s="60"/>
      <c r="G35" s="60"/>
      <c r="H35" s="64"/>
      <c r="I35" s="67" t="s">
        <v>56</v>
      </c>
      <c r="J35" s="9">
        <v>4</v>
      </c>
      <c r="K35" s="62">
        <f>4*116.8*0.3332</f>
        <v>155.67104</v>
      </c>
      <c r="L35" s="63"/>
    </row>
    <row r="36" spans="1:12">
      <c r="A36" s="52">
        <v>13</v>
      </c>
      <c r="B36" s="66" t="s">
        <v>58</v>
      </c>
      <c r="C36" s="64"/>
      <c r="D36" s="64"/>
      <c r="E36" s="64"/>
      <c r="F36" s="64"/>
      <c r="G36" s="64"/>
      <c r="H36" s="61"/>
      <c r="I36" s="52" t="s">
        <v>59</v>
      </c>
      <c r="J36" s="9">
        <v>12</v>
      </c>
      <c r="K36" s="57">
        <f>12*1800*0.3498</f>
        <v>7555.68</v>
      </c>
      <c r="L36" s="58"/>
    </row>
    <row r="37" spans="1:12">
      <c r="A37" s="52">
        <v>14</v>
      </c>
      <c r="B37" s="66" t="s">
        <v>60</v>
      </c>
      <c r="C37" s="64"/>
      <c r="D37" s="64"/>
      <c r="E37" s="64"/>
      <c r="F37" s="64"/>
      <c r="G37" s="64"/>
      <c r="H37" s="61"/>
      <c r="I37" s="52" t="s">
        <v>59</v>
      </c>
      <c r="J37" s="9">
        <v>12</v>
      </c>
      <c r="K37" s="57">
        <v>2181.8000000000002</v>
      </c>
      <c r="L37" s="58"/>
    </row>
    <row r="38" spans="1:12">
      <c r="A38" s="52">
        <v>15</v>
      </c>
      <c r="B38" s="66" t="s">
        <v>61</v>
      </c>
      <c r="C38" s="60"/>
      <c r="D38" s="60"/>
      <c r="E38" s="60"/>
      <c r="F38" s="60"/>
      <c r="G38" s="60"/>
      <c r="H38" s="61"/>
      <c r="I38" s="52" t="s">
        <v>41</v>
      </c>
      <c r="J38" s="68">
        <v>2</v>
      </c>
      <c r="K38" s="62">
        <f>(9000+5031)/3*2*0.04</f>
        <v>374.16</v>
      </c>
      <c r="L38" s="63"/>
    </row>
    <row r="39" spans="1:12">
      <c r="A39" s="52">
        <v>16</v>
      </c>
      <c r="B39" s="66" t="s">
        <v>62</v>
      </c>
      <c r="C39" s="64"/>
      <c r="D39" s="64"/>
      <c r="E39" s="64"/>
      <c r="F39" s="64"/>
      <c r="G39" s="64"/>
      <c r="H39" s="61"/>
      <c r="I39" s="52" t="s">
        <v>41</v>
      </c>
      <c r="J39" s="56">
        <v>2</v>
      </c>
      <c r="K39" s="57">
        <f>14342*0.04</f>
        <v>573.68000000000006</v>
      </c>
      <c r="L39" s="58"/>
    </row>
    <row r="40" spans="1:12">
      <c r="A40" s="52"/>
      <c r="B40" s="66" t="s">
        <v>63</v>
      </c>
      <c r="C40" s="64"/>
      <c r="D40" s="64"/>
      <c r="E40" s="64"/>
      <c r="F40" s="64"/>
      <c r="G40" s="64"/>
      <c r="H40" s="64"/>
      <c r="I40" s="52"/>
      <c r="J40" s="9"/>
      <c r="K40" s="77">
        <f>SUM(K24:L39)</f>
        <v>31408.026782478646</v>
      </c>
      <c r="L40" s="78"/>
    </row>
    <row r="41" spans="1:12">
      <c r="A41" s="52"/>
      <c r="B41" s="66" t="s">
        <v>64</v>
      </c>
      <c r="C41" s="64"/>
      <c r="D41" s="64"/>
      <c r="E41" s="64"/>
      <c r="F41" s="64"/>
      <c r="G41" s="64"/>
      <c r="H41" s="64"/>
      <c r="I41" s="52"/>
      <c r="J41" s="9"/>
      <c r="K41" s="62">
        <f>K40*0.14</f>
        <v>4397.1237495470104</v>
      </c>
      <c r="L41" s="63"/>
    </row>
    <row r="42" spans="1:12" ht="15.75" thickBot="1">
      <c r="A42" s="52"/>
      <c r="B42" s="1" t="s">
        <v>65</v>
      </c>
      <c r="I42" s="79"/>
      <c r="K42" s="80">
        <f>SUM(K40:L41)</f>
        <v>35805.150532025655</v>
      </c>
      <c r="L42" s="81"/>
    </row>
    <row r="43" spans="1:12" ht="16.5" thickBot="1">
      <c r="A43" s="82"/>
      <c r="B43" s="49" t="s">
        <v>66</v>
      </c>
      <c r="C43" s="83"/>
      <c r="D43" s="83"/>
      <c r="E43" s="83"/>
      <c r="F43" s="83"/>
      <c r="G43" s="83"/>
      <c r="H43" s="84"/>
      <c r="I43" s="82"/>
      <c r="J43" s="82"/>
      <c r="K43" s="85">
        <f>K42+K23</f>
        <v>52856.080532025655</v>
      </c>
      <c r="L43" s="86"/>
    </row>
    <row r="44" spans="1:12">
      <c r="A44" s="1" t="s">
        <v>67</v>
      </c>
    </row>
    <row r="45" spans="1:12">
      <c r="A45" s="1" t="s">
        <v>68</v>
      </c>
      <c r="D45" s="68">
        <f>I4</f>
        <v>2013</v>
      </c>
      <c r="E45" s="1" t="s">
        <v>69</v>
      </c>
      <c r="G45" s="87">
        <f>K43-G19</f>
        <v>-6530.9291767122122</v>
      </c>
      <c r="H45" s="1" t="s">
        <v>70</v>
      </c>
    </row>
    <row r="46" spans="1:12" ht="15.75" thickBot="1">
      <c r="A46" s="1" t="s">
        <v>71</v>
      </c>
      <c r="B46" s="68">
        <f>I4</f>
        <v>2013</v>
      </c>
      <c r="C46" s="1" t="s">
        <v>72</v>
      </c>
    </row>
    <row r="47" spans="1:12">
      <c r="A47" s="88" t="s">
        <v>2</v>
      </c>
      <c r="B47" s="89" t="s">
        <v>73</v>
      </c>
      <c r="C47" s="90"/>
      <c r="D47" s="90"/>
      <c r="E47" s="90"/>
      <c r="F47" s="89" t="s">
        <v>74</v>
      </c>
      <c r="G47" s="90"/>
      <c r="H47" s="91"/>
      <c r="I47" s="89" t="s">
        <v>75</v>
      </c>
      <c r="J47" s="90"/>
      <c r="K47" s="90"/>
      <c r="L47" s="91"/>
    </row>
    <row r="48" spans="1:12" ht="15.75" thickBot="1">
      <c r="A48" s="92"/>
      <c r="B48" s="93"/>
      <c r="C48" s="94"/>
      <c r="D48" s="94"/>
      <c r="E48" s="94"/>
      <c r="F48" s="93"/>
      <c r="G48" s="94"/>
      <c r="H48" s="95"/>
      <c r="I48" s="93" t="s">
        <v>76</v>
      </c>
      <c r="J48" s="94"/>
      <c r="K48" s="94"/>
      <c r="L48" s="95"/>
    </row>
    <row r="49" spans="1:12">
      <c r="A49" s="96" t="s">
        <v>77</v>
      </c>
      <c r="B49" s="54" t="s">
        <v>78</v>
      </c>
      <c r="C49" s="54"/>
      <c r="D49" s="54"/>
      <c r="E49" s="55"/>
      <c r="F49" s="97" t="s">
        <v>79</v>
      </c>
      <c r="G49" s="98"/>
      <c r="H49" s="99"/>
      <c r="I49" s="97" t="s">
        <v>80</v>
      </c>
      <c r="J49" s="98"/>
      <c r="K49" s="98"/>
      <c r="L49" s="99"/>
    </row>
    <row r="50" spans="1:12">
      <c r="A50" s="52" t="s">
        <v>81</v>
      </c>
      <c r="B50" s="64" t="s">
        <v>82</v>
      </c>
      <c r="C50" s="64"/>
      <c r="D50" s="64"/>
      <c r="E50" s="61"/>
      <c r="F50" s="100" t="s">
        <v>83</v>
      </c>
      <c r="G50" s="101"/>
      <c r="H50" s="102"/>
      <c r="I50" s="100" t="s">
        <v>84</v>
      </c>
      <c r="J50" s="101"/>
      <c r="K50" s="101"/>
      <c r="L50" s="102"/>
    </row>
    <row r="51" spans="1:12">
      <c r="A51" s="52" t="s">
        <v>85</v>
      </c>
      <c r="B51" s="64" t="s">
        <v>86</v>
      </c>
      <c r="C51" s="64"/>
      <c r="D51" s="64"/>
      <c r="E51" s="61"/>
      <c r="F51" s="100" t="s">
        <v>87</v>
      </c>
      <c r="G51" s="101"/>
      <c r="H51" s="102"/>
      <c r="I51" s="100" t="s">
        <v>88</v>
      </c>
      <c r="J51" s="101"/>
      <c r="K51" s="101"/>
      <c r="L51" s="102"/>
    </row>
    <row r="52" spans="1:12">
      <c r="A52" s="52" t="s">
        <v>89</v>
      </c>
      <c r="B52" s="64" t="s">
        <v>90</v>
      </c>
      <c r="C52" s="64"/>
      <c r="D52" s="64"/>
      <c r="E52" s="61"/>
      <c r="F52" s="100" t="s">
        <v>91</v>
      </c>
      <c r="G52" s="101"/>
      <c r="H52" s="102"/>
      <c r="I52" s="100" t="s">
        <v>92</v>
      </c>
      <c r="J52" s="101"/>
      <c r="K52" s="101"/>
      <c r="L52" s="102"/>
    </row>
    <row r="53" spans="1:12">
      <c r="A53" s="52" t="s">
        <v>93</v>
      </c>
      <c r="B53" s="64" t="s">
        <v>94</v>
      </c>
      <c r="C53" s="64"/>
      <c r="D53" s="64"/>
      <c r="E53" s="61"/>
      <c r="F53" s="100" t="s">
        <v>95</v>
      </c>
      <c r="G53" s="101"/>
      <c r="H53" s="102"/>
      <c r="I53" s="100" t="s">
        <v>96</v>
      </c>
      <c r="J53" s="101"/>
      <c r="K53" s="101"/>
      <c r="L53" s="102"/>
    </row>
    <row r="54" spans="1:12" ht="15.75" thickBot="1">
      <c r="A54" s="103" t="s">
        <v>97</v>
      </c>
      <c r="B54" s="104" t="s">
        <v>98</v>
      </c>
      <c r="C54" s="104"/>
      <c r="D54" s="104"/>
      <c r="E54" s="105"/>
      <c r="F54" s="38" t="s">
        <v>99</v>
      </c>
      <c r="G54" s="39"/>
      <c r="H54" s="40"/>
      <c r="I54" s="38" t="s">
        <v>100</v>
      </c>
      <c r="J54" s="39"/>
      <c r="K54" s="39"/>
      <c r="L54" s="40"/>
    </row>
    <row r="56" spans="1:12">
      <c r="A56" s="11" t="s">
        <v>101</v>
      </c>
      <c r="B56" s="68">
        <f>I4+1</f>
        <v>2014</v>
      </c>
      <c r="C56" s="1" t="s">
        <v>102</v>
      </c>
    </row>
    <row r="57" spans="1:12">
      <c r="A57" s="106" t="s">
        <v>103</v>
      </c>
    </row>
    <row r="58" spans="1:12">
      <c r="A58" s="106" t="s">
        <v>104</v>
      </c>
      <c r="F58" s="107">
        <f>H75</f>
        <v>4.5412408517131571</v>
      </c>
      <c r="G58" s="1" t="s">
        <v>105</v>
      </c>
    </row>
    <row r="59" spans="1:12">
      <c r="A59" s="106" t="s">
        <v>106</v>
      </c>
      <c r="C59" s="108"/>
      <c r="G59" s="68"/>
    </row>
    <row r="60" spans="1:12">
      <c r="A60" s="106" t="s">
        <v>107</v>
      </c>
      <c r="E60" s="68"/>
      <c r="K60" s="68"/>
    </row>
    <row r="61" spans="1:12">
      <c r="A61" s="109" t="s">
        <v>108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22"/>
    </row>
    <row r="62" spans="1:12">
      <c r="A62" s="110" t="s">
        <v>109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</row>
    <row r="63" spans="1:12">
      <c r="A63" s="110" t="s">
        <v>110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</row>
    <row r="64" spans="1:12">
      <c r="A64" s="109"/>
      <c r="B64" s="111"/>
      <c r="C64" s="111"/>
      <c r="D64" s="111"/>
      <c r="E64" s="111"/>
      <c r="F64" s="111"/>
      <c r="G64" s="111"/>
      <c r="H64" s="111"/>
      <c r="I64" s="111"/>
      <c r="J64" s="111"/>
      <c r="K64" s="111"/>
    </row>
    <row r="65" spans="1:11">
      <c r="A65" s="106" t="s">
        <v>111</v>
      </c>
      <c r="B65" s="68">
        <f>I4+1</f>
        <v>2014</v>
      </c>
      <c r="C65" s="1" t="s">
        <v>112</v>
      </c>
    </row>
    <row r="66" spans="1:11">
      <c r="A66" s="106" t="s">
        <v>113</v>
      </c>
    </row>
    <row r="67" spans="1:11">
      <c r="A67" s="106" t="s">
        <v>114</v>
      </c>
      <c r="J67" s="20">
        <v>15000</v>
      </c>
      <c r="K67" s="1" t="s">
        <v>16</v>
      </c>
    </row>
    <row r="68" spans="1:11">
      <c r="A68" s="110" t="s">
        <v>115</v>
      </c>
      <c r="B68" s="110"/>
      <c r="C68" s="110"/>
      <c r="D68" s="110"/>
      <c r="E68" s="110"/>
      <c r="J68" s="20">
        <v>10000</v>
      </c>
      <c r="K68" s="1" t="s">
        <v>16</v>
      </c>
    </row>
    <row r="69" spans="1:11">
      <c r="A69" s="106" t="s">
        <v>116</v>
      </c>
      <c r="J69" s="20">
        <v>1500</v>
      </c>
      <c r="K69" s="1" t="s">
        <v>16</v>
      </c>
    </row>
    <row r="70" spans="1:11">
      <c r="A70" s="106" t="s">
        <v>117</v>
      </c>
      <c r="J70" s="20">
        <v>15000</v>
      </c>
      <c r="K70" s="1" t="s">
        <v>16</v>
      </c>
    </row>
    <row r="71" spans="1:11">
      <c r="A71" s="106" t="s">
        <v>118</v>
      </c>
      <c r="J71" s="20">
        <v>8000</v>
      </c>
      <c r="K71" s="1" t="s">
        <v>16</v>
      </c>
    </row>
    <row r="72" spans="1:11">
      <c r="A72" s="106" t="s">
        <v>119</v>
      </c>
      <c r="J72" s="20">
        <v>8000</v>
      </c>
      <c r="K72" s="1" t="s">
        <v>16</v>
      </c>
    </row>
    <row r="73" spans="1:11">
      <c r="A73" s="112" t="s">
        <v>120</v>
      </c>
      <c r="J73" s="26">
        <f>SUM(J67:J72)</f>
        <v>57500</v>
      </c>
      <c r="K73" s="113" t="s">
        <v>121</v>
      </c>
    </row>
    <row r="74" spans="1:11">
      <c r="A74" s="106" t="s">
        <v>122</v>
      </c>
      <c r="H74" s="68">
        <f>I4</f>
        <v>2013</v>
      </c>
      <c r="I74" s="1" t="s">
        <v>123</v>
      </c>
      <c r="K74" s="26">
        <f>G45</f>
        <v>-6530.9291767122122</v>
      </c>
    </row>
    <row r="75" spans="1:11">
      <c r="A75" s="106" t="s">
        <v>124</v>
      </c>
      <c r="C75" s="87">
        <f>J73+K74</f>
        <v>50969.070823287788</v>
      </c>
      <c r="D75" s="68" t="s">
        <v>125</v>
      </c>
      <c r="E75" s="114">
        <f>I4+1</f>
        <v>2014</v>
      </c>
      <c r="F75" s="1" t="s">
        <v>126</v>
      </c>
      <c r="H75" s="107">
        <f>C75/(E6*12)</f>
        <v>4.5412408517131571</v>
      </c>
      <c r="I75" s="1" t="s">
        <v>127</v>
      </c>
    </row>
    <row r="77" spans="1:11">
      <c r="B77" s="1" t="s">
        <v>128</v>
      </c>
    </row>
    <row r="78" spans="1:11">
      <c r="B78" s="1" t="s">
        <v>74</v>
      </c>
      <c r="I78" s="1" t="s">
        <v>129</v>
      </c>
    </row>
    <row r="79" spans="1:11">
      <c r="K79" s="2"/>
    </row>
    <row r="80" spans="1:11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</row>
    <row r="88" spans="12:12">
      <c r="L88" s="116"/>
    </row>
  </sheetData>
  <mergeCells count="75">
    <mergeCell ref="A80:K80"/>
    <mergeCell ref="B54:E54"/>
    <mergeCell ref="F54:H54"/>
    <mergeCell ref="I54:L54"/>
    <mergeCell ref="A62:L62"/>
    <mergeCell ref="A63:L63"/>
    <mergeCell ref="A68:E68"/>
    <mergeCell ref="B52:E52"/>
    <mergeCell ref="F52:H52"/>
    <mergeCell ref="I52:L52"/>
    <mergeCell ref="B53:E53"/>
    <mergeCell ref="F53:H53"/>
    <mergeCell ref="I53:L53"/>
    <mergeCell ref="B50:E50"/>
    <mergeCell ref="F50:H50"/>
    <mergeCell ref="I50:L50"/>
    <mergeCell ref="B51:E51"/>
    <mergeCell ref="F51:H51"/>
    <mergeCell ref="I51:L51"/>
    <mergeCell ref="B48:E48"/>
    <mergeCell ref="F48:H48"/>
    <mergeCell ref="I48:L48"/>
    <mergeCell ref="B49:E49"/>
    <mergeCell ref="F49:H49"/>
    <mergeCell ref="I49:L49"/>
    <mergeCell ref="B41:H41"/>
    <mergeCell ref="K41:L41"/>
    <mergeCell ref="K42:L42"/>
    <mergeCell ref="K43:L43"/>
    <mergeCell ref="B47:E47"/>
    <mergeCell ref="F47:H47"/>
    <mergeCell ref="I47:L47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K31:L31"/>
    <mergeCell ref="B32:H32"/>
    <mergeCell ref="K32:L32"/>
    <mergeCell ref="B33:H33"/>
    <mergeCell ref="K33:L33"/>
    <mergeCell ref="B34:H34"/>
    <mergeCell ref="K34:L34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2014-04-11T02:25:52Z</dcterms:modified>
</cp:coreProperties>
</file>