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8" i="1"/>
  <c r="H77"/>
  <c r="J76"/>
  <c r="B68"/>
  <c r="B59"/>
  <c r="B49"/>
  <c r="D48"/>
  <c r="K42"/>
  <c r="K41"/>
  <c r="K40"/>
  <c r="K38"/>
  <c r="K37"/>
  <c r="K36"/>
  <c r="K35"/>
  <c r="K33"/>
  <c r="K32"/>
  <c r="K28"/>
  <c r="K27"/>
  <c r="K43" s="1"/>
  <c r="G20"/>
  <c r="A21" s="1"/>
  <c r="G18"/>
  <c r="G17"/>
  <c r="G16"/>
  <c r="G15"/>
  <c r="J14"/>
  <c r="I7"/>
  <c r="G7"/>
  <c r="B6"/>
  <c r="K44" l="1"/>
  <c r="K45"/>
  <c r="K46" s="1"/>
  <c r="G48" s="1"/>
  <c r="K77" s="1"/>
  <c r="C78" s="1"/>
  <c r="H78" s="1"/>
</calcChain>
</file>

<file path=xl/sharedStrings.xml><?xml version="1.0" encoding="utf-8"?>
<sst xmlns="http://schemas.openxmlformats.org/spreadsheetml/2006/main" count="167" uniqueCount="132">
  <si>
    <t>Бер.(I)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</si>
  <si>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</si>
  <si>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</si>
  <si>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</si>
  <si>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  Березовый       за </t>
  </si>
  <si>
    <t>год.</t>
  </si>
  <si>
    <t xml:space="preserve">1. В </t>
  </si>
  <si>
    <t>г.   по дому</t>
  </si>
  <si>
    <t xml:space="preserve">  92 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</si>
  <si>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</si>
  <si>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</si>
  <si>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</si>
  <si>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</si>
  <si>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</si>
  <si>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</si>
  <si>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</si>
  <si>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t xml:space="preserve">кв.1 -              </t>
  </si>
  <si>
    <t>руб.</t>
  </si>
  <si>
    <r>
      <rPr>
        <sz val="11"/>
        <color theme="1"/>
        <rFont val="Calibri"/>
        <family val="2"/>
        <charset val="204"/>
        <scheme val="minor"/>
      </rPr>
      <t>кв. 15 -</t>
    </r>
  </si>
  <si>
    <r>
      <rPr>
        <sz val="11"/>
        <color theme="1"/>
        <rFont val="Calibri"/>
        <family val="2"/>
        <charset val="204"/>
        <scheme val="minor"/>
      </rPr>
      <t xml:space="preserve">кв. 23 - </t>
    </r>
  </si>
  <si>
    <t xml:space="preserve">кв.8 -              </t>
  </si>
  <si>
    <r>
      <rPr>
        <sz val="11"/>
        <color theme="1"/>
        <rFont val="Calibri"/>
        <family val="2"/>
        <charset val="204"/>
        <scheme val="minor"/>
      </rPr>
      <t xml:space="preserve">кв. 20- </t>
    </r>
  </si>
  <si>
    <t xml:space="preserve">кв.10 -                  </t>
  </si>
  <si>
    <r>
      <t xml:space="preserve">кв. </t>
    </r>
    <r>
      <rPr>
        <sz val="11"/>
        <color theme="1"/>
        <rFont val="Calibri"/>
        <family val="2"/>
        <charset val="204"/>
        <scheme val="minor"/>
      </rPr>
      <t xml:space="preserve">21 -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</si>
  <si>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</si>
  <si>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</si>
  <si>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</si>
  <si>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</si>
  <si>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</si>
  <si>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</si>
  <si>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</si>
  <si>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</si>
  <si>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</si>
  <si>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</si>
  <si>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</si>
  <si>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</si>
  <si>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</si>
  <si>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</si>
  <si>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</si>
  <si>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</si>
  <si>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</si>
  <si>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</si>
  <si>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Установка реле времени  в щите наружного освещения (линия освещ. Корта)(4,76%).</t>
  </si>
  <si>
    <t>шт.</t>
  </si>
  <si>
    <t>Монтаж табличек "Осторожно падение снега с крыши"</t>
  </si>
  <si>
    <t>Вывоз снега с  придомовой територии в феврале</t>
  </si>
  <si>
    <t>м/час</t>
  </si>
  <si>
    <t>Переносные ограждения для уборки снега с территории и крыш.</t>
  </si>
  <si>
    <t>Генеральная уборка подъезда в апреле</t>
  </si>
  <si>
    <r>
      <t>м</t>
    </r>
    <r>
      <rPr>
        <sz val="11"/>
        <color theme="1"/>
        <rFont val="Calibri"/>
        <family val="2"/>
        <charset val="204"/>
      </rPr>
      <t>²</t>
    </r>
  </si>
  <si>
    <t>Генеральная уборка подъезда в сентябре</t>
  </si>
  <si>
    <t>Аварийная чистка канализации от КК14 до КК13 ( апрель).</t>
  </si>
  <si>
    <t>Дополнительное  освещение  дороги к микрорайону (8%).</t>
  </si>
  <si>
    <t xml:space="preserve">Ремонт освещения в подъезде (замена ламп, монтаж плафонов). </t>
  </si>
  <si>
    <t>Ремонт наружного освещения (замена светильника над входом в подъезд)</t>
  </si>
  <si>
    <t>Замена манометров в ИТП ( 35%).</t>
  </si>
  <si>
    <t xml:space="preserve">шт. </t>
  </si>
  <si>
    <t>Замена термометров в ИТП (35%).</t>
  </si>
  <si>
    <t>Благоустройство территории (высадка деревьев, кустарников, цветов).</t>
  </si>
  <si>
    <t>Техн. обслуживание охранной сигнализации за 2013г (35%).</t>
  </si>
  <si>
    <t>мес.</t>
  </si>
  <si>
    <t>Тех. обслуживание видеонаблюдения за 2013 год (9,1%)</t>
  </si>
  <si>
    <t>Изготовление информационных листовок.</t>
  </si>
  <si>
    <t>Изготовление крестовин для установки новогодних елок (8%).</t>
  </si>
  <si>
    <t>Новогодняя елка (3,39%).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</si>
  <si>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</si>
  <si>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</si>
  <si>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</si>
  <si>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</si>
  <si>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</si>
  <si>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</si>
  <si>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</si>
  <si>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</si>
  <si>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</si>
  <si>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</si>
  <si>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</si>
  <si>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</si>
  <si>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</si>
  <si>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</si>
  <si>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</si>
  <si>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</si>
  <si>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</si>
  <si>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</si>
  <si>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</si>
  <si>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</si>
  <si>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</si>
  <si>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</si>
  <si>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</si>
  <si>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</si>
  <si>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</si>
  <si>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</si>
  <si>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</si>
  <si>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</si>
  <si>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</si>
  <si>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</si>
  <si>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</si>
  <si>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</si>
  <si>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</si>
  <si>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</si>
  <si>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</si>
  <si>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</si>
  <si>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</si>
  <si>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</si>
  <si>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</si>
  <si>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</si>
  <si>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13,22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</si>
  <si>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</si>
  <si>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</si>
  <si>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</si>
  <si>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2013 году, с последующим перерасчетом в декабре 2014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</si>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</sst>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0" fontId="0" fillId="0" borderId="0" xfId="0" applyAlignment="1">
      <alignment horizontal="right"/>
    </xf>
    <xf numFmtId="2" fontId="6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Font="1" applyAlignment="1">
      <alignment horizontal="left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Font="1" applyBorder="1" applyAlignment="1">
      <alignment horizontal="center"/>
    </xf>
    <xf numFmtId="4" fontId="0" fillId="0" borderId="14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4" xfId="0" applyNumberFormat="1" applyFont="1" applyBorder="1" applyAlignment="1"/>
    <xf numFmtId="4" fontId="0" fillId="0" borderId="15" xfId="0" applyNumberFormat="1" applyFont="1" applyBorder="1" applyAlignment="1"/>
    <xf numFmtId="0" fontId="0" fillId="0" borderId="0" xfId="0" applyFill="1" applyAlignment="1">
      <alignment horizontal="left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14" xfId="0" applyNumberFormat="1" applyFont="1" applyFill="1" applyBorder="1" applyAlignment="1"/>
    <xf numFmtId="4" fontId="0" fillId="0" borderId="15" xfId="0" applyNumberFormat="1" applyFont="1" applyFill="1" applyBorder="1" applyAlignment="1"/>
    <xf numFmtId="4" fontId="9" fillId="0" borderId="14" xfId="0" applyNumberFormat="1" applyFont="1" applyFill="1" applyBorder="1" applyAlignment="1">
      <alignment horizontal="right"/>
    </xf>
    <xf numFmtId="4" fontId="9" fillId="0" borderId="15" xfId="0" applyNumberFormat="1" applyFont="1" applyFill="1" applyBorder="1" applyAlignment="1">
      <alignment horizontal="right"/>
    </xf>
    <xf numFmtId="0" fontId="9" fillId="0" borderId="14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left" wrapText="1"/>
    </xf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tabSelected="1" topLeftCell="A46" workbookViewId="0">
      <selection activeCell="K1" sqref="K1"/>
    </sheetView>
  </sheetViews>
  <sheetFormatPr defaultRowHeight="15"/>
  <cols>
    <col min="1" max="1" width="5.5703125" customWidth="1"/>
    <col min="2" max="2" width="9.85546875" customWidth="1"/>
    <col min="3" max="3" width="9.42578125" customWidth="1"/>
    <col min="4" max="4" width="5.140625" customWidth="1"/>
    <col min="5" max="5" width="7.28515625" customWidth="1"/>
    <col min="6" max="6" width="11.7109375" customWidth="1"/>
    <col min="7" max="7" width="13" customWidth="1"/>
    <col min="8" max="8" width="19.140625" customWidth="1"/>
    <col min="9" max="9" width="7.85546875" customWidth="1"/>
    <col min="10" max="10" width="11" customWidth="1"/>
    <col min="11" max="11" width="10.28515625" customWidth="1"/>
    <col min="12" max="12" width="3" customWidth="1"/>
  </cols>
  <sheetData>
    <row r="1" spans="1:12">
      <c r="K1" s="1"/>
    </row>
    <row r="2" spans="1:12" ht="18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3</v>
      </c>
      <c r="E4" s="6">
        <v>124</v>
      </c>
      <c r="F4" s="7" t="s">
        <v>4</v>
      </c>
      <c r="G4" s="7"/>
      <c r="H4" s="6"/>
      <c r="I4" s="6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t="s">
        <v>7</v>
      </c>
      <c r="D6" s="9" t="s">
        <v>8</v>
      </c>
      <c r="E6" s="10">
        <v>935.1</v>
      </c>
      <c r="F6" t="s">
        <v>9</v>
      </c>
    </row>
    <row r="7" spans="1:12" ht="15.75">
      <c r="A7" s="11">
        <v>622974.65</v>
      </c>
      <c r="B7" s="11"/>
      <c r="C7" s="12" t="s">
        <v>10</v>
      </c>
      <c r="G7" s="13">
        <f>A7-J8</f>
        <v>513725.37</v>
      </c>
      <c r="H7" s="14" t="s">
        <v>11</v>
      </c>
      <c r="I7" s="15">
        <f>(G7/A7)*100</f>
        <v>82.463286427465391</v>
      </c>
      <c r="J7" t="s">
        <v>12</v>
      </c>
    </row>
    <row r="8" spans="1:12" ht="15.75">
      <c r="A8" t="s">
        <v>13</v>
      </c>
      <c r="J8" s="13">
        <v>109249.28</v>
      </c>
      <c r="K8" t="s">
        <v>14</v>
      </c>
    </row>
    <row r="9" spans="1:12">
      <c r="A9" t="s">
        <v>15</v>
      </c>
    </row>
    <row r="10" spans="1:12">
      <c r="A10" t="s">
        <v>16</v>
      </c>
      <c r="B10" s="16">
        <v>22843.61</v>
      </c>
      <c r="C10" t="s">
        <v>17</v>
      </c>
      <c r="E10" s="17" t="s">
        <v>18</v>
      </c>
      <c r="F10" s="18">
        <v>13664.96</v>
      </c>
      <c r="G10" s="19" t="s">
        <v>17</v>
      </c>
      <c r="H10" s="19"/>
      <c r="I10" s="17" t="s">
        <v>19</v>
      </c>
      <c r="J10" s="20">
        <v>4272.6099999999997</v>
      </c>
      <c r="K10" t="s">
        <v>17</v>
      </c>
    </row>
    <row r="11" spans="1:12">
      <c r="A11" t="s">
        <v>20</v>
      </c>
      <c r="B11" s="16">
        <v>7731.49</v>
      </c>
      <c r="C11" t="s">
        <v>17</v>
      </c>
      <c r="E11" s="17" t="s">
        <v>21</v>
      </c>
      <c r="F11" s="18">
        <v>4413.62</v>
      </c>
      <c r="G11" s="19" t="s">
        <v>17</v>
      </c>
      <c r="H11" s="19"/>
      <c r="I11" s="17"/>
      <c r="J11" s="18"/>
    </row>
    <row r="12" spans="1:12">
      <c r="A12" s="19" t="s">
        <v>22</v>
      </c>
      <c r="B12" s="16">
        <v>14248.88</v>
      </c>
      <c r="C12" t="s">
        <v>17</v>
      </c>
      <c r="E12" s="17" t="s">
        <v>23</v>
      </c>
      <c r="F12" s="18">
        <v>4681</v>
      </c>
      <c r="G12" s="19" t="s">
        <v>17</v>
      </c>
      <c r="H12" s="19"/>
      <c r="I12" s="17"/>
      <c r="J12" s="18"/>
    </row>
    <row r="13" spans="1:12">
      <c r="B13" s="16"/>
      <c r="E13" s="21"/>
      <c r="F13" s="16"/>
      <c r="I13" s="21"/>
      <c r="J13" s="16"/>
    </row>
    <row r="14" spans="1:12" ht="15.75">
      <c r="A14" t="s">
        <v>24</v>
      </c>
      <c r="J14" s="16">
        <f>G15+G16+G17+G18</f>
        <v>109249.28</v>
      </c>
      <c r="K14" s="22" t="s">
        <v>25</v>
      </c>
    </row>
    <row r="15" spans="1:12">
      <c r="A15" s="23" t="s">
        <v>26</v>
      </c>
      <c r="B15" t="s">
        <v>27</v>
      </c>
      <c r="G15" s="24">
        <f>(J8*43.5/100)</f>
        <v>47523.436799999996</v>
      </c>
      <c r="H15" t="s">
        <v>17</v>
      </c>
    </row>
    <row r="16" spans="1:12">
      <c r="A16" s="23" t="s">
        <v>26</v>
      </c>
      <c r="B16" t="s">
        <v>28</v>
      </c>
      <c r="G16" s="24">
        <f>(J8*36.6/100)</f>
        <v>39985.23648</v>
      </c>
      <c r="H16" t="s">
        <v>17</v>
      </c>
    </row>
    <row r="17" spans="1:12">
      <c r="A17" s="23" t="s">
        <v>26</v>
      </c>
      <c r="B17" t="s">
        <v>29</v>
      </c>
      <c r="G17" s="24">
        <f>(J8*12.5/100)</f>
        <v>13656.16</v>
      </c>
      <c r="H17" t="s">
        <v>17</v>
      </c>
      <c r="K17" s="12"/>
      <c r="L17" s="25"/>
    </row>
    <row r="18" spans="1:12">
      <c r="A18" s="23" t="s">
        <v>26</v>
      </c>
      <c r="B18" t="s">
        <v>30</v>
      </c>
      <c r="G18" s="24">
        <f>(J8*7.4/100)</f>
        <v>8084.4467199999999</v>
      </c>
      <c r="H18" t="s">
        <v>17</v>
      </c>
    </row>
    <row r="19" spans="1:12">
      <c r="G19" s="26"/>
    </row>
    <row r="20" spans="1:12">
      <c r="A20" s="27" t="s">
        <v>31</v>
      </c>
      <c r="G20" s="24">
        <f>E6*5.45*12/1.03</f>
        <v>59374.310679611648</v>
      </c>
      <c r="H20" t="s">
        <v>32</v>
      </c>
    </row>
    <row r="21" spans="1:12" ht="15.75" thickBot="1">
      <c r="A21" s="28">
        <f>G20*I7/100</f>
        <v>48962.007880061326</v>
      </c>
      <c r="B21" s="28"/>
      <c r="C21" t="s">
        <v>33</v>
      </c>
    </row>
    <row r="22" spans="1:12">
      <c r="A22" s="29" t="s">
        <v>3</v>
      </c>
      <c r="B22" s="30" t="s">
        <v>34</v>
      </c>
      <c r="C22" s="31"/>
      <c r="D22" s="31"/>
      <c r="E22" s="31"/>
      <c r="F22" s="31"/>
      <c r="G22" s="31"/>
      <c r="H22" s="32"/>
      <c r="I22" s="29" t="s">
        <v>35</v>
      </c>
      <c r="J22" s="33" t="s">
        <v>36</v>
      </c>
      <c r="K22" s="30" t="s">
        <v>37</v>
      </c>
      <c r="L22" s="32"/>
    </row>
    <row r="23" spans="1:12" ht="15.75" thickBot="1">
      <c r="A23" s="34" t="s">
        <v>38</v>
      </c>
      <c r="B23" s="35"/>
      <c r="C23" s="36"/>
      <c r="D23" s="36"/>
      <c r="E23" s="36"/>
      <c r="F23" s="36"/>
      <c r="G23" s="36"/>
      <c r="H23" s="37"/>
      <c r="I23" s="34" t="s">
        <v>39</v>
      </c>
      <c r="J23" s="38"/>
      <c r="K23" s="39" t="s">
        <v>40</v>
      </c>
      <c r="L23" s="40"/>
    </row>
    <row r="24" spans="1:12" ht="15.75" thickBot="1">
      <c r="A24" s="41"/>
      <c r="B24" s="42" t="s">
        <v>41</v>
      </c>
      <c r="C24" s="43"/>
      <c r="D24" s="43"/>
      <c r="E24" s="43"/>
      <c r="F24" s="43"/>
      <c r="G24" s="43"/>
      <c r="H24" s="44"/>
      <c r="I24" s="45"/>
      <c r="J24" s="46"/>
      <c r="K24" s="47">
        <v>60605.53</v>
      </c>
      <c r="L24" s="48"/>
    </row>
    <row r="25" spans="1:12">
      <c r="A25" s="49">
        <v>1</v>
      </c>
      <c r="B25" s="50" t="s">
        <v>42</v>
      </c>
      <c r="C25" s="51"/>
      <c r="D25" s="51"/>
      <c r="E25" s="51"/>
      <c r="F25" s="51"/>
      <c r="G25" s="51"/>
      <c r="H25" s="52"/>
      <c r="I25" s="49" t="s">
        <v>43</v>
      </c>
      <c r="J25" s="53">
        <v>1</v>
      </c>
      <c r="K25" s="54">
        <v>50</v>
      </c>
      <c r="L25" s="55"/>
    </row>
    <row r="26" spans="1:12">
      <c r="A26" s="49">
        <v>2</v>
      </c>
      <c r="B26" s="50" t="s">
        <v>44</v>
      </c>
      <c r="C26" s="51"/>
      <c r="D26" s="51"/>
      <c r="E26" s="51"/>
      <c r="F26" s="51"/>
      <c r="G26" s="51"/>
      <c r="H26" s="52"/>
      <c r="I26" s="49" t="s">
        <v>43</v>
      </c>
      <c r="J26" s="53">
        <v>1</v>
      </c>
      <c r="K26" s="54">
        <v>800</v>
      </c>
      <c r="L26" s="55"/>
    </row>
    <row r="27" spans="1:12">
      <c r="A27" s="49">
        <v>3</v>
      </c>
      <c r="B27" s="56" t="s">
        <v>45</v>
      </c>
      <c r="C27" s="57"/>
      <c r="D27" s="57"/>
      <c r="E27" s="57"/>
      <c r="F27" s="57"/>
      <c r="G27" s="57"/>
      <c r="H27" s="57"/>
      <c r="I27" s="58" t="s">
        <v>46</v>
      </c>
      <c r="J27" s="59">
        <v>6</v>
      </c>
      <c r="K27" s="60">
        <f>50100/19200.7*1871.6</f>
        <v>4883.5282047008695</v>
      </c>
      <c r="L27" s="61"/>
    </row>
    <row r="28" spans="1:12">
      <c r="A28" s="49">
        <v>4</v>
      </c>
      <c r="B28" s="50" t="s">
        <v>47</v>
      </c>
      <c r="C28" s="62"/>
      <c r="D28" s="62"/>
      <c r="E28" s="62"/>
      <c r="F28" s="62"/>
      <c r="G28" s="62"/>
      <c r="H28" s="52"/>
      <c r="I28" s="9" t="s">
        <v>43</v>
      </c>
      <c r="J28" s="59">
        <v>3</v>
      </c>
      <c r="K28" s="63">
        <f>1480*2</f>
        <v>2960</v>
      </c>
      <c r="L28" s="64"/>
    </row>
    <row r="29" spans="1:12">
      <c r="A29" s="49">
        <v>5</v>
      </c>
      <c r="B29" t="s">
        <v>48</v>
      </c>
      <c r="C29" s="65"/>
      <c r="D29" s="65"/>
      <c r="E29" s="65"/>
      <c r="F29" s="65"/>
      <c r="G29" s="65"/>
      <c r="H29" s="65"/>
      <c r="I29" s="66" t="s">
        <v>49</v>
      </c>
      <c r="J29" s="67">
        <v>355.6</v>
      </c>
      <c r="K29" s="54">
        <v>1600</v>
      </c>
      <c r="L29" s="55"/>
    </row>
    <row r="30" spans="1:12">
      <c r="A30" s="49">
        <v>6</v>
      </c>
      <c r="B30" t="s">
        <v>50</v>
      </c>
      <c r="C30" s="65"/>
      <c r="D30" s="65"/>
      <c r="E30" s="65"/>
      <c r="F30" s="65"/>
      <c r="G30" s="65"/>
      <c r="H30" s="65"/>
      <c r="I30" s="66" t="s">
        <v>49</v>
      </c>
      <c r="J30" s="67">
        <v>355.6</v>
      </c>
      <c r="K30" s="54">
        <v>1600</v>
      </c>
      <c r="L30" s="55"/>
    </row>
    <row r="31" spans="1:12">
      <c r="A31" s="49">
        <v>7</v>
      </c>
      <c r="B31" s="50" t="s">
        <v>51</v>
      </c>
      <c r="C31" s="62"/>
      <c r="D31" s="62"/>
      <c r="E31" s="62"/>
      <c r="F31" s="62"/>
      <c r="G31" s="62"/>
      <c r="H31" s="62"/>
      <c r="I31" s="59" t="s">
        <v>43</v>
      </c>
      <c r="J31" s="65">
        <v>1</v>
      </c>
      <c r="K31" s="60">
        <v>4200</v>
      </c>
      <c r="L31" s="61"/>
    </row>
    <row r="32" spans="1:12">
      <c r="A32" s="49">
        <v>8</v>
      </c>
      <c r="B32" s="56" t="s">
        <v>52</v>
      </c>
      <c r="C32" s="68"/>
      <c r="D32" s="68"/>
      <c r="E32" s="68"/>
      <c r="F32" s="68"/>
      <c r="G32" s="68"/>
      <c r="H32" s="69"/>
      <c r="I32" s="49" t="s">
        <v>43</v>
      </c>
      <c r="J32" s="70">
        <v>13</v>
      </c>
      <c r="K32" s="54">
        <f>(23600+13000)*0.08</f>
        <v>2928</v>
      </c>
      <c r="L32" s="55"/>
    </row>
    <row r="33" spans="1:12">
      <c r="A33" s="49">
        <v>9</v>
      </c>
      <c r="B33" s="50" t="s">
        <v>53</v>
      </c>
      <c r="C33" s="51"/>
      <c r="D33" s="51"/>
      <c r="E33" s="51"/>
      <c r="F33" s="51"/>
      <c r="G33" s="51"/>
      <c r="H33" s="52"/>
      <c r="I33" s="49" t="s">
        <v>43</v>
      </c>
      <c r="J33" s="71">
        <v>8</v>
      </c>
      <c r="K33" s="72">
        <f>1520+560+50</f>
        <v>2130</v>
      </c>
      <c r="L33" s="73"/>
    </row>
    <row r="34" spans="1:12">
      <c r="A34" s="49">
        <v>10</v>
      </c>
      <c r="B34" s="50" t="s">
        <v>54</v>
      </c>
      <c r="C34" s="62"/>
      <c r="D34" s="62"/>
      <c r="E34" s="62"/>
      <c r="F34" s="62"/>
      <c r="G34" s="62"/>
      <c r="H34" s="52"/>
      <c r="I34" s="59" t="s">
        <v>43</v>
      </c>
      <c r="J34" s="71">
        <v>1</v>
      </c>
      <c r="K34" s="54">
        <v>92</v>
      </c>
      <c r="L34" s="55"/>
    </row>
    <row r="35" spans="1:12">
      <c r="A35" s="49">
        <v>11</v>
      </c>
      <c r="B35" s="56" t="s">
        <v>55</v>
      </c>
      <c r="C35" s="74"/>
      <c r="D35" s="74"/>
      <c r="E35" s="74"/>
      <c r="F35" s="74"/>
      <c r="G35" s="74"/>
      <c r="H35" s="57"/>
      <c r="I35" s="75" t="s">
        <v>56</v>
      </c>
      <c r="J35" s="76">
        <v>4</v>
      </c>
      <c r="K35" s="77">
        <f>4*319.2*0.35</f>
        <v>446.87999999999994</v>
      </c>
      <c r="L35" s="78"/>
    </row>
    <row r="36" spans="1:12">
      <c r="A36" s="49">
        <v>12</v>
      </c>
      <c r="B36" s="56" t="s">
        <v>57</v>
      </c>
      <c r="C36" s="74"/>
      <c r="D36" s="74"/>
      <c r="E36" s="74"/>
      <c r="F36" s="74"/>
      <c r="G36" s="74"/>
      <c r="H36" s="57"/>
      <c r="I36" s="75" t="s">
        <v>56</v>
      </c>
      <c r="J36" s="76">
        <v>4</v>
      </c>
      <c r="K36" s="77">
        <f>4*116.8*0.35</f>
        <v>163.51999999999998</v>
      </c>
      <c r="L36" s="78"/>
    </row>
    <row r="37" spans="1:12">
      <c r="A37" s="49">
        <v>13</v>
      </c>
      <c r="B37" s="50" t="s">
        <v>58</v>
      </c>
      <c r="C37" s="51"/>
      <c r="D37" s="51"/>
      <c r="E37" s="51"/>
      <c r="F37" s="51"/>
      <c r="G37" s="51"/>
      <c r="H37" s="52"/>
      <c r="I37" s="70" t="s">
        <v>43</v>
      </c>
      <c r="J37" s="70">
        <v>30</v>
      </c>
      <c r="K37" s="54">
        <f>(13250+1000)/27</f>
        <v>527.77777777777783</v>
      </c>
      <c r="L37" s="55"/>
    </row>
    <row r="38" spans="1:12">
      <c r="A38" s="49">
        <v>14</v>
      </c>
      <c r="B38" s="50" t="s">
        <v>59</v>
      </c>
      <c r="C38" s="62"/>
      <c r="D38" s="62"/>
      <c r="E38" s="62"/>
      <c r="F38" s="62"/>
      <c r="G38" s="62"/>
      <c r="H38" s="52"/>
      <c r="I38" s="59" t="s">
        <v>60</v>
      </c>
      <c r="J38" s="65">
        <v>12</v>
      </c>
      <c r="K38" s="79">
        <f>12*1800*0.35</f>
        <v>7559.9999999999991</v>
      </c>
      <c r="L38" s="80"/>
    </row>
    <row r="39" spans="1:12">
      <c r="A39" s="49">
        <v>15</v>
      </c>
      <c r="B39" s="50" t="s">
        <v>61</v>
      </c>
      <c r="C39" s="62"/>
      <c r="D39" s="62"/>
      <c r="E39" s="62"/>
      <c r="F39" s="62"/>
      <c r="G39" s="62"/>
      <c r="H39" s="52"/>
      <c r="I39" s="59" t="s">
        <v>60</v>
      </c>
      <c r="J39" s="65">
        <v>12</v>
      </c>
      <c r="K39" s="54">
        <v>2181.8000000000002</v>
      </c>
      <c r="L39" s="55"/>
    </row>
    <row r="40" spans="1:12">
      <c r="A40" s="49">
        <v>16</v>
      </c>
      <c r="B40" s="81" t="s">
        <v>62</v>
      </c>
      <c r="C40" s="82"/>
      <c r="D40" s="82"/>
      <c r="E40" s="82"/>
      <c r="F40" s="82"/>
      <c r="G40" s="82"/>
      <c r="H40" s="83"/>
      <c r="I40" s="84" t="s">
        <v>43</v>
      </c>
      <c r="J40" s="85">
        <v>10</v>
      </c>
      <c r="K40" s="79">
        <f>10*9.22</f>
        <v>92.2</v>
      </c>
      <c r="L40" s="80"/>
    </row>
    <row r="41" spans="1:12">
      <c r="A41" s="49">
        <v>17</v>
      </c>
      <c r="B41" s="50" t="s">
        <v>63</v>
      </c>
      <c r="C41" s="51"/>
      <c r="D41" s="51"/>
      <c r="E41" s="51"/>
      <c r="F41" s="51"/>
      <c r="G41" s="51"/>
      <c r="H41" s="52"/>
      <c r="I41" s="49" t="s">
        <v>43</v>
      </c>
      <c r="J41" s="71">
        <v>2</v>
      </c>
      <c r="K41" s="72">
        <f>(9000+5031)/3*2*0.04</f>
        <v>374.16</v>
      </c>
      <c r="L41" s="73"/>
    </row>
    <row r="42" spans="1:12">
      <c r="A42" s="49">
        <v>18</v>
      </c>
      <c r="B42" s="50" t="s">
        <v>64</v>
      </c>
      <c r="C42" s="62"/>
      <c r="D42" s="62"/>
      <c r="E42" s="62"/>
      <c r="F42" s="62"/>
      <c r="G42" s="62"/>
      <c r="H42" s="52"/>
      <c r="I42" s="49" t="s">
        <v>43</v>
      </c>
      <c r="J42" s="86">
        <v>2</v>
      </c>
      <c r="K42" s="72">
        <f>14342*0.0339</f>
        <v>486.19380000000001</v>
      </c>
      <c r="L42" s="73"/>
    </row>
    <row r="43" spans="1:12">
      <c r="A43" s="59"/>
      <c r="B43" s="50" t="s">
        <v>65</v>
      </c>
      <c r="C43" s="62"/>
      <c r="D43" s="62"/>
      <c r="E43" s="62"/>
      <c r="F43" s="62"/>
      <c r="G43" s="62"/>
      <c r="H43" s="62"/>
      <c r="I43" s="59"/>
      <c r="J43" s="65"/>
      <c r="K43" s="87">
        <f>SUM(K25:L42)</f>
        <v>33076.059782478646</v>
      </c>
      <c r="L43" s="88"/>
    </row>
    <row r="44" spans="1:12">
      <c r="A44" s="59"/>
      <c r="B44" s="50" t="s">
        <v>66</v>
      </c>
      <c r="C44" s="62"/>
      <c r="D44" s="62"/>
      <c r="E44" s="62"/>
      <c r="F44" s="62"/>
      <c r="G44" s="62"/>
      <c r="H44" s="62"/>
      <c r="I44" s="59"/>
      <c r="J44" s="65"/>
      <c r="K44" s="89">
        <f>K43*0.14</f>
        <v>4630.6483695470106</v>
      </c>
      <c r="L44" s="90"/>
    </row>
    <row r="45" spans="1:12" ht="15.75" thickBot="1">
      <c r="A45" s="59"/>
      <c r="B45" t="s">
        <v>67</v>
      </c>
      <c r="I45" s="91"/>
      <c r="K45" s="92">
        <f>SUM(K43:L44)</f>
        <v>37706.708152025654</v>
      </c>
      <c r="L45" s="93"/>
    </row>
    <row r="46" spans="1:12" ht="16.5" thickBot="1">
      <c r="A46" s="94"/>
      <c r="B46" s="95" t="s">
        <v>68</v>
      </c>
      <c r="C46" s="96"/>
      <c r="D46" s="96"/>
      <c r="E46" s="96"/>
      <c r="F46" s="96"/>
      <c r="G46" s="96"/>
      <c r="H46" s="97"/>
      <c r="I46" s="94"/>
      <c r="J46" s="94"/>
      <c r="K46" s="98">
        <f>K45+K24</f>
        <v>98312.238152025646</v>
      </c>
      <c r="L46" s="99"/>
    </row>
    <row r="47" spans="1:12">
      <c r="A47" t="s">
        <v>69</v>
      </c>
    </row>
    <row r="48" spans="1:12">
      <c r="A48" t="s">
        <v>70</v>
      </c>
      <c r="D48" s="9">
        <f>I4</f>
        <v>2013</v>
      </c>
      <c r="E48" t="s">
        <v>71</v>
      </c>
      <c r="G48" s="100">
        <f>K46-G20</f>
        <v>38937.927472413998</v>
      </c>
      <c r="H48" t="s">
        <v>72</v>
      </c>
    </row>
    <row r="49" spans="1:12" ht="15.75" thickBot="1">
      <c r="A49" t="s">
        <v>73</v>
      </c>
      <c r="B49" s="9">
        <f>I4</f>
        <v>2013</v>
      </c>
      <c r="C49" t="s">
        <v>74</v>
      </c>
    </row>
    <row r="50" spans="1:12">
      <c r="A50" s="101" t="s">
        <v>3</v>
      </c>
      <c r="B50" s="102" t="s">
        <v>75</v>
      </c>
      <c r="C50" s="103"/>
      <c r="D50" s="103"/>
      <c r="E50" s="103"/>
      <c r="F50" s="102" t="s">
        <v>76</v>
      </c>
      <c r="G50" s="103"/>
      <c r="H50" s="104"/>
      <c r="I50" s="105" t="s">
        <v>77</v>
      </c>
      <c r="J50" s="106"/>
      <c r="K50" s="106"/>
      <c r="L50" s="107"/>
    </row>
    <row r="51" spans="1:12" ht="15.75" thickBot="1">
      <c r="A51" s="108"/>
      <c r="B51" s="109"/>
      <c r="C51" s="110"/>
      <c r="D51" s="110"/>
      <c r="E51" s="110"/>
      <c r="F51" s="109"/>
      <c r="G51" s="110"/>
      <c r="H51" s="111"/>
      <c r="I51" s="112" t="s">
        <v>78</v>
      </c>
      <c r="J51" s="113"/>
      <c r="K51" s="113"/>
      <c r="L51" s="114"/>
    </row>
    <row r="52" spans="1:12">
      <c r="A52" s="115" t="s">
        <v>79</v>
      </c>
      <c r="B52" s="116" t="s">
        <v>80</v>
      </c>
      <c r="C52" s="116"/>
      <c r="D52" s="116"/>
      <c r="E52" s="117"/>
      <c r="F52" s="118" t="s">
        <v>81</v>
      </c>
      <c r="G52" s="119"/>
      <c r="H52" s="120"/>
      <c r="I52" s="121" t="s">
        <v>82</v>
      </c>
      <c r="J52" s="122"/>
      <c r="K52" s="122"/>
      <c r="L52" s="123"/>
    </row>
    <row r="53" spans="1:12">
      <c r="A53" s="84" t="s">
        <v>83</v>
      </c>
      <c r="B53" s="62" t="s">
        <v>84</v>
      </c>
      <c r="C53" s="62"/>
      <c r="D53" s="62"/>
      <c r="E53" s="52"/>
      <c r="F53" s="124" t="s">
        <v>85</v>
      </c>
      <c r="G53" s="125"/>
      <c r="H53" s="126"/>
      <c r="I53" s="127" t="s">
        <v>86</v>
      </c>
      <c r="J53" s="128"/>
      <c r="K53" s="128"/>
      <c r="L53" s="129"/>
    </row>
    <row r="54" spans="1:12">
      <c r="A54" s="84" t="s">
        <v>87</v>
      </c>
      <c r="B54" s="62" t="s">
        <v>88</v>
      </c>
      <c r="C54" s="62"/>
      <c r="D54" s="62"/>
      <c r="E54" s="52"/>
      <c r="F54" s="124" t="s">
        <v>89</v>
      </c>
      <c r="G54" s="125"/>
      <c r="H54" s="126"/>
      <c r="I54" s="127" t="s">
        <v>90</v>
      </c>
      <c r="J54" s="128"/>
      <c r="K54" s="128"/>
      <c r="L54" s="129"/>
    </row>
    <row r="55" spans="1:12">
      <c r="A55" s="84" t="s">
        <v>91</v>
      </c>
      <c r="B55" s="62" t="s">
        <v>92</v>
      </c>
      <c r="C55" s="62"/>
      <c r="D55" s="62"/>
      <c r="E55" s="52"/>
      <c r="F55" s="124" t="s">
        <v>93</v>
      </c>
      <c r="G55" s="125"/>
      <c r="H55" s="126"/>
      <c r="I55" s="127" t="s">
        <v>94</v>
      </c>
      <c r="J55" s="128"/>
      <c r="K55" s="128"/>
      <c r="L55" s="129"/>
    </row>
    <row r="56" spans="1:12">
      <c r="A56" s="84" t="s">
        <v>95</v>
      </c>
      <c r="B56" s="62" t="s">
        <v>96</v>
      </c>
      <c r="C56" s="62"/>
      <c r="D56" s="62"/>
      <c r="E56" s="52"/>
      <c r="F56" s="124" t="s">
        <v>97</v>
      </c>
      <c r="G56" s="125"/>
      <c r="H56" s="126"/>
      <c r="I56" s="127" t="s">
        <v>98</v>
      </c>
      <c r="J56" s="128"/>
      <c r="K56" s="128"/>
      <c r="L56" s="129"/>
    </row>
    <row r="57" spans="1:12" ht="15.75" thickBot="1">
      <c r="A57" s="130" t="s">
        <v>99</v>
      </c>
      <c r="B57" s="131" t="s">
        <v>100</v>
      </c>
      <c r="C57" s="131"/>
      <c r="D57" s="131"/>
      <c r="E57" s="132"/>
      <c r="F57" s="35" t="s">
        <v>101</v>
      </c>
      <c r="G57" s="36"/>
      <c r="H57" s="37"/>
      <c r="I57" s="133" t="s">
        <v>102</v>
      </c>
      <c r="J57" s="134"/>
      <c r="K57" s="134"/>
      <c r="L57" s="135"/>
    </row>
    <row r="59" spans="1:12">
      <c r="A59" s="136" t="s">
        <v>103</v>
      </c>
      <c r="B59" s="9">
        <f>I4+1</f>
        <v>2014</v>
      </c>
      <c r="C59" t="s">
        <v>104</v>
      </c>
    </row>
    <row r="60" spans="1:12">
      <c r="A60" s="137" t="s">
        <v>105</v>
      </c>
    </row>
    <row r="61" spans="1:12">
      <c r="A61" s="137" t="s">
        <v>106</v>
      </c>
      <c r="F61" s="138">
        <v>5.45</v>
      </c>
      <c r="G61" t="s">
        <v>107</v>
      </c>
    </row>
    <row r="62" spans="1:12">
      <c r="A62" s="137" t="s">
        <v>108</v>
      </c>
      <c r="C62" s="139"/>
      <c r="G62" s="9"/>
    </row>
    <row r="63" spans="1:12">
      <c r="A63" s="137" t="s">
        <v>109</v>
      </c>
      <c r="E63" s="9"/>
      <c r="K63" s="9"/>
    </row>
    <row r="64" spans="1:12">
      <c r="A64" s="140" t="s">
        <v>110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21"/>
    </row>
    <row r="65" spans="1:12">
      <c r="A65" s="141" t="s">
        <v>111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</row>
    <row r="66" spans="1:12">
      <c r="A66" s="141" t="s">
        <v>112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</row>
    <row r="67" spans="1:12">
      <c r="A67" s="140"/>
      <c r="B67" s="142"/>
      <c r="C67" s="142"/>
      <c r="D67" s="142"/>
      <c r="E67" s="142"/>
      <c r="F67" s="142"/>
      <c r="G67" s="142"/>
      <c r="H67" s="142"/>
      <c r="I67" s="142"/>
      <c r="J67" s="142"/>
      <c r="K67" s="142"/>
    </row>
    <row r="68" spans="1:12">
      <c r="A68" s="137" t="s">
        <v>113</v>
      </c>
      <c r="B68" s="9">
        <f>I4+1</f>
        <v>2014</v>
      </c>
      <c r="C68" t="s">
        <v>114</v>
      </c>
    </row>
    <row r="69" spans="1:12">
      <c r="A69" s="137" t="s">
        <v>115</v>
      </c>
    </row>
    <row r="70" spans="1:12">
      <c r="A70" s="137" t="s">
        <v>116</v>
      </c>
      <c r="J70" s="143">
        <v>5000</v>
      </c>
      <c r="K70" t="s">
        <v>17</v>
      </c>
    </row>
    <row r="71" spans="1:12">
      <c r="A71" s="141" t="s">
        <v>117</v>
      </c>
      <c r="B71" s="141"/>
      <c r="C71" s="141"/>
      <c r="D71" s="141"/>
      <c r="E71" s="141"/>
      <c r="J71" s="143">
        <v>8000</v>
      </c>
      <c r="K71" t="s">
        <v>17</v>
      </c>
    </row>
    <row r="72" spans="1:12">
      <c r="A72" s="137" t="s">
        <v>118</v>
      </c>
      <c r="J72" s="143">
        <v>1500</v>
      </c>
      <c r="K72" t="s">
        <v>17</v>
      </c>
    </row>
    <row r="73" spans="1:12">
      <c r="A73" s="137" t="s">
        <v>119</v>
      </c>
      <c r="J73" s="143">
        <v>5000</v>
      </c>
      <c r="K73" t="s">
        <v>17</v>
      </c>
    </row>
    <row r="74" spans="1:12">
      <c r="A74" s="137" t="s">
        <v>120</v>
      </c>
      <c r="J74" s="143">
        <v>8000</v>
      </c>
      <c r="K74" t="s">
        <v>17</v>
      </c>
    </row>
    <row r="75" spans="1:12">
      <c r="A75" s="137" t="s">
        <v>121</v>
      </c>
      <c r="J75" s="143">
        <v>5000</v>
      </c>
      <c r="K75" t="s">
        <v>17</v>
      </c>
    </row>
    <row r="76" spans="1:12">
      <c r="A76" s="144" t="s">
        <v>122</v>
      </c>
      <c r="J76" s="145">
        <f>SUM(J70:J75)</f>
        <v>32500</v>
      </c>
      <c r="K76" s="146" t="s">
        <v>123</v>
      </c>
    </row>
    <row r="77" spans="1:12">
      <c r="A77" s="137" t="s">
        <v>124</v>
      </c>
      <c r="H77" s="9">
        <f>I4</f>
        <v>2013</v>
      </c>
      <c r="I77" t="s">
        <v>125</v>
      </c>
      <c r="K77" s="100">
        <f>G48</f>
        <v>38937.927472413998</v>
      </c>
    </row>
    <row r="78" spans="1:12">
      <c r="A78" s="137" t="s">
        <v>126</v>
      </c>
      <c r="C78" s="100">
        <f>J76+K77</f>
        <v>71437.927472413998</v>
      </c>
      <c r="D78" s="9" t="s">
        <v>127</v>
      </c>
      <c r="E78" s="147">
        <f>I4+1</f>
        <v>2014</v>
      </c>
      <c r="F78" t="s">
        <v>128</v>
      </c>
      <c r="H78" s="138">
        <f>C78/(E6*12)</f>
        <v>6.3663358172400448</v>
      </c>
      <c r="I78" t="s">
        <v>129</v>
      </c>
    </row>
    <row r="80" spans="1:12">
      <c r="B80" t="s">
        <v>130</v>
      </c>
    </row>
    <row r="81" spans="1:12">
      <c r="B81" t="s">
        <v>76</v>
      </c>
      <c r="I81" t="s">
        <v>131</v>
      </c>
    </row>
    <row r="82" spans="1:12">
      <c r="K82" s="1" t="s">
        <v>0</v>
      </c>
    </row>
    <row r="83" spans="1:12">
      <c r="A83" s="148"/>
      <c r="B83" s="148"/>
      <c r="C83" s="148"/>
      <c r="D83" s="148"/>
      <c r="E83" s="148"/>
      <c r="F83" s="148"/>
      <c r="G83" s="148"/>
      <c r="H83" s="148"/>
      <c r="I83" s="148"/>
      <c r="J83" s="148"/>
      <c r="K83" s="148"/>
    </row>
    <row r="91" spans="1:12">
      <c r="L91" s="149"/>
    </row>
  </sheetData>
  <mergeCells count="78">
    <mergeCell ref="A65:L65"/>
    <mergeCell ref="A66:L66"/>
    <mergeCell ref="A71:E71"/>
    <mergeCell ref="A83:K83"/>
    <mergeCell ref="B56:E56"/>
    <mergeCell ref="F56:H56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K45:L45"/>
    <mergeCell ref="K46:L46"/>
    <mergeCell ref="B50:E50"/>
    <mergeCell ref="F50:H50"/>
    <mergeCell ref="I50:L50"/>
    <mergeCell ref="B51:E51"/>
    <mergeCell ref="F51:H51"/>
    <mergeCell ref="I51:L51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K29:L29"/>
    <mergeCell ref="K30:L30"/>
    <mergeCell ref="B31:H31"/>
    <mergeCell ref="K31:L31"/>
    <mergeCell ref="B32:H32"/>
    <mergeCell ref="K32:L32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2014-04-11T02:22:44Z</dcterms:modified>
</cp:coreProperties>
</file>