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2" i="1"/>
  <c r="C72"/>
  <c r="H72" s="1"/>
  <c r="F56" s="1"/>
  <c r="K71"/>
  <c r="H71"/>
  <c r="B54"/>
  <c r="B44"/>
  <c r="D42"/>
  <c r="K35"/>
  <c r="K34"/>
  <c r="K33"/>
  <c r="K32"/>
  <c r="K31"/>
  <c r="K30"/>
  <c r="J30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23"/>
  <c r="K22"/>
  <c r="K37" s="1"/>
  <c r="A19"/>
  <c r="G17"/>
  <c r="G16"/>
  <c r="G15"/>
  <c r="G14"/>
  <c r="J13"/>
  <c r="I7"/>
  <c r="G7"/>
  <c r="K39" l="1"/>
  <c r="K40" s="1"/>
  <c r="G42" s="1"/>
  <c r="K38"/>
</calcChain>
</file>

<file path=xl/sharedStrings.xml><?xml version="1.0" encoding="utf-8"?>
<sst xmlns="http://schemas.openxmlformats.org/spreadsheetml/2006/main" count="152" uniqueCount="124">
  <si>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</si>
  <si>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</si>
  <si>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</si>
  <si>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</si>
  <si>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</t>
  </si>
  <si>
    <t xml:space="preserve">1. В </t>
  </si>
  <si>
    <t>г.   по дому</t>
  </si>
  <si>
    <t xml:space="preserve">   82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</si>
  <si>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</si>
  <si>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</si>
  <si>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</si>
  <si>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</si>
  <si>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</si>
  <si>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</si>
  <si>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</si>
  <si>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</si>
  <si>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</si>
  <si>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</si>
  <si>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18 -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</si>
  <si>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4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</si>
  <si>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14 -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</si>
  <si>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</si>
  <si>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</si>
  <si>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</si>
  <si>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</si>
  <si>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</si>
  <si>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</si>
  <si>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</si>
  <si>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</si>
  <si>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</si>
  <si>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</si>
  <si>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</si>
  <si>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</si>
  <si>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</si>
  <si>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</si>
  <si>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</si>
  <si>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</si>
  <si>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</si>
  <si>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Установка электромагнитного замка.</t>
  </si>
  <si>
    <t>шт.</t>
  </si>
  <si>
    <t>Чистка кровли от снега.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</si>
  <si>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</si>
  <si>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Информационная доска в подъезде.</t>
  </si>
  <si>
    <t>Монтаж реле временив щите наружного освещения (корта)(4%).</t>
  </si>
  <si>
    <t>Монтаж дополнительного наружного освещения дороги(4%).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</si>
  <si>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</si>
  <si>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</si>
  <si>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сентября.</t>
  </si>
  <si>
    <t>Ремонт наружного освещения (4%).</t>
  </si>
  <si>
    <t>м/час</t>
  </si>
  <si>
    <t>Покраска дорожных бордюров и разметка стоянок для а/м вдоль домов.</t>
  </si>
  <si>
    <t>Монтаж и покраска ограждения детской площадки (11%).</t>
  </si>
  <si>
    <t>м.</t>
  </si>
  <si>
    <t>Изготовление крестовин для установки новогодних елок (4%).</t>
  </si>
  <si>
    <t>Замена манометров в ИТП (20,85%).</t>
  </si>
  <si>
    <t>Замена термометров в ИТП (20,85%).</t>
  </si>
  <si>
    <t>Плата за охранную сигнализацию ИТП (23,18%).</t>
  </si>
  <si>
    <t>мес.</t>
  </si>
  <si>
    <t>Установка новогодней елки (4%)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</si>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</sst>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8"/>
      <name val="Arial"/>
      <family val="2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164" fontId="4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/>
    <xf numFmtId="0" fontId="6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/>
    <xf numFmtId="0" fontId="1" fillId="0" borderId="0" xfId="0" applyFont="1" applyFill="1" applyAlignment="1"/>
    <xf numFmtId="0" fontId="7" fillId="0" borderId="0" xfId="0" applyFont="1" applyFill="1" applyAlignment="1">
      <alignment horizontal="left"/>
    </xf>
    <xf numFmtId="4" fontId="6" fillId="0" borderId="1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6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4" fontId="1" fillId="0" borderId="3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165" fontId="1" fillId="0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164" fontId="1" fillId="0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0" fontId="1" fillId="0" borderId="6" xfId="0" applyFont="1" applyFill="1" applyBorder="1"/>
    <xf numFmtId="4" fontId="6" fillId="0" borderId="7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1" fillId="0" borderId="12" xfId="0" applyFont="1" applyFill="1" applyBorder="1"/>
    <xf numFmtId="0" fontId="6" fillId="0" borderId="13" xfId="0" applyFont="1" applyFill="1" applyBorder="1" applyAlignment="1"/>
    <xf numFmtId="0" fontId="6" fillId="0" borderId="14" xfId="0" applyFont="1" applyFill="1" applyBorder="1" applyAlignment="1"/>
    <xf numFmtId="0" fontId="6" fillId="0" borderId="15" xfId="0" applyFont="1" applyFill="1" applyBorder="1" applyAlignment="1"/>
    <xf numFmtId="4" fontId="8" fillId="0" borderId="7" xfId="0" applyNumberFormat="1" applyFont="1" applyFill="1" applyBorder="1" applyAlignment="1"/>
    <xf numFmtId="4" fontId="8" fillId="0" borderId="8" xfId="0" applyNumberFormat="1" applyFont="1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11" fillId="0" borderId="0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5"/>
  <sheetViews>
    <sheetView tabSelected="1" workbookViewId="0">
      <selection activeCell="K76" sqref="K76"/>
    </sheetView>
  </sheetViews>
  <sheetFormatPr defaultRowHeight="15"/>
  <cols>
    <col min="1" max="1" width="5.28515625" style="1" customWidth="1"/>
    <col min="2" max="2" width="9.85546875" style="1" customWidth="1"/>
    <col min="3" max="3" width="11.42578125" style="1" customWidth="1"/>
    <col min="4" max="4" width="6.28515625" style="1" customWidth="1"/>
    <col min="5" max="5" width="7.7109375" style="1" customWidth="1"/>
    <col min="6" max="6" width="9.28515625" style="1" customWidth="1"/>
    <col min="7" max="7" width="13" style="1" customWidth="1"/>
    <col min="8" max="8" width="11.140625" style="1" customWidth="1"/>
    <col min="9" max="9" width="12" style="1" customWidth="1"/>
    <col min="10" max="10" width="12.42578125" style="1" customWidth="1"/>
    <col min="11" max="11" width="10.4257812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82</v>
      </c>
      <c r="F4" s="7" t="s">
        <v>3</v>
      </c>
      <c r="G4" s="7"/>
      <c r="H4" s="5"/>
      <c r="I4" s="5">
        <v>2013</v>
      </c>
      <c r="J4" s="7" t="s">
        <v>4</v>
      </c>
    </row>
    <row r="5" spans="1:12">
      <c r="D5" s="8"/>
    </row>
    <row r="6" spans="1:12" ht="15.75">
      <c r="A6" s="9" t="s">
        <v>5</v>
      </c>
      <c r="B6" s="10">
        <v>2013</v>
      </c>
      <c r="C6" s="1" t="s">
        <v>6</v>
      </c>
      <c r="D6" s="10" t="s">
        <v>7</v>
      </c>
      <c r="E6" s="11">
        <v>1139.2</v>
      </c>
      <c r="F6" s="1" t="s">
        <v>8</v>
      </c>
    </row>
    <row r="7" spans="1:12" ht="15.75">
      <c r="A7" s="12">
        <v>425813.71</v>
      </c>
      <c r="B7" s="12"/>
      <c r="C7" s="13" t="s">
        <v>9</v>
      </c>
      <c r="G7" s="14">
        <f>A7-J8</f>
        <v>333684.52</v>
      </c>
      <c r="H7" s="10" t="s">
        <v>10</v>
      </c>
      <c r="I7" s="15">
        <f>(G7/A7)*100</f>
        <v>78.363968130570527</v>
      </c>
      <c r="J7" s="1" t="s">
        <v>11</v>
      </c>
    </row>
    <row r="8" spans="1:12">
      <c r="A8" s="16" t="s">
        <v>12</v>
      </c>
      <c r="B8" s="16"/>
      <c r="C8" s="16"/>
      <c r="D8" s="16"/>
      <c r="E8" s="17"/>
      <c r="F8" s="17"/>
      <c r="G8" s="17"/>
      <c r="H8" s="17"/>
      <c r="I8" s="17"/>
      <c r="J8" s="18">
        <v>92129.19</v>
      </c>
      <c r="K8" s="16" t="s">
        <v>13</v>
      </c>
      <c r="L8" s="16"/>
    </row>
    <row r="9" spans="1:12">
      <c r="A9" s="16" t="s">
        <v>14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A10" s="1" t="s">
        <v>15</v>
      </c>
      <c r="B10" s="19">
        <v>11570.43</v>
      </c>
      <c r="C10" s="1" t="s">
        <v>16</v>
      </c>
      <c r="E10" s="20" t="s">
        <v>17</v>
      </c>
      <c r="F10" s="21">
        <v>6879.61</v>
      </c>
      <c r="G10" s="1" t="s">
        <v>16</v>
      </c>
      <c r="I10" s="20" t="s">
        <v>18</v>
      </c>
      <c r="J10" s="22">
        <v>8455.4</v>
      </c>
      <c r="K10" s="1" t="s">
        <v>16</v>
      </c>
    </row>
    <row r="11" spans="1:12">
      <c r="A11" s="1" t="s">
        <v>19</v>
      </c>
      <c r="B11" s="19">
        <v>8873.3799999999992</v>
      </c>
      <c r="C11" s="1" t="s">
        <v>16</v>
      </c>
      <c r="E11" s="20" t="s">
        <v>20</v>
      </c>
      <c r="F11" s="21">
        <v>16853.57</v>
      </c>
      <c r="G11" s="1" t="s">
        <v>16</v>
      </c>
      <c r="I11" s="20"/>
      <c r="J11" s="22"/>
    </row>
    <row r="12" spans="1:12">
      <c r="B12" s="19"/>
      <c r="E12" s="23"/>
      <c r="F12" s="19"/>
      <c r="I12" s="23"/>
      <c r="J12" s="19"/>
    </row>
    <row r="13" spans="1:12" ht="15.75">
      <c r="A13" s="1" t="s">
        <v>21</v>
      </c>
      <c r="J13" s="19">
        <f>G14+G15+G16+G17</f>
        <v>92129.190000000017</v>
      </c>
      <c r="K13" s="24" t="s">
        <v>22</v>
      </c>
    </row>
    <row r="14" spans="1:12">
      <c r="A14" s="25" t="s">
        <v>23</v>
      </c>
      <c r="B14" s="1" t="s">
        <v>24</v>
      </c>
      <c r="G14" s="26">
        <f>(J8*43.5/100)</f>
        <v>40076.197650000002</v>
      </c>
      <c r="H14" s="1" t="s">
        <v>16</v>
      </c>
    </row>
    <row r="15" spans="1:12">
      <c r="A15" s="25" t="s">
        <v>23</v>
      </c>
      <c r="B15" s="1" t="s">
        <v>25</v>
      </c>
      <c r="G15" s="26">
        <f>(J8*36.6/100)</f>
        <v>33719.283540000004</v>
      </c>
      <c r="H15" s="1" t="s">
        <v>16</v>
      </c>
    </row>
    <row r="16" spans="1:12">
      <c r="A16" s="25" t="s">
        <v>23</v>
      </c>
      <c r="B16" s="1" t="s">
        <v>26</v>
      </c>
      <c r="G16" s="26">
        <f>(J8*12.5/100)</f>
        <v>11516.14875</v>
      </c>
      <c r="H16" s="1" t="s">
        <v>16</v>
      </c>
      <c r="K16" s="13"/>
      <c r="L16" s="27"/>
    </row>
    <row r="17" spans="1:12">
      <c r="A17" s="25" t="s">
        <v>23</v>
      </c>
      <c r="B17" s="1" t="s">
        <v>27</v>
      </c>
      <c r="G17" s="26">
        <f>(J8*7.4/100)</f>
        <v>6817.5600600000007</v>
      </c>
      <c r="H17" s="1" t="s">
        <v>16</v>
      </c>
    </row>
    <row r="18" spans="1:12">
      <c r="A18" s="28" t="s">
        <v>28</v>
      </c>
      <c r="G18" s="26">
        <v>34929.69</v>
      </c>
      <c r="H18" s="1" t="s">
        <v>29</v>
      </c>
    </row>
    <row r="19" spans="1:12" ht="15.75" thickBot="1">
      <c r="A19" s="29">
        <f>G18*16/100</f>
        <v>5588.7504000000008</v>
      </c>
      <c r="B19" s="29"/>
      <c r="C19" s="1" t="s">
        <v>30</v>
      </c>
    </row>
    <row r="20" spans="1:12">
      <c r="A20" s="30" t="s">
        <v>2</v>
      </c>
      <c r="B20" s="31" t="s">
        <v>31</v>
      </c>
      <c r="C20" s="32"/>
      <c r="D20" s="32"/>
      <c r="E20" s="32"/>
      <c r="F20" s="32"/>
      <c r="G20" s="32"/>
      <c r="H20" s="33"/>
      <c r="I20" s="30" t="s">
        <v>32</v>
      </c>
      <c r="J20" s="34" t="s">
        <v>33</v>
      </c>
      <c r="K20" s="31" t="s">
        <v>34</v>
      </c>
      <c r="L20" s="33"/>
    </row>
    <row r="21" spans="1:12" ht="15.75" thickBot="1">
      <c r="A21" s="35" t="s">
        <v>35</v>
      </c>
      <c r="B21" s="36"/>
      <c r="C21" s="37"/>
      <c r="D21" s="37"/>
      <c r="E21" s="37"/>
      <c r="F21" s="37"/>
      <c r="G21" s="37"/>
      <c r="H21" s="38"/>
      <c r="I21" s="35" t="s">
        <v>36</v>
      </c>
      <c r="J21" s="39"/>
      <c r="K21" s="40" t="s">
        <v>37</v>
      </c>
      <c r="L21" s="41"/>
    </row>
    <row r="22" spans="1:12">
      <c r="A22" s="42">
        <v>1</v>
      </c>
      <c r="B22" s="43" t="s">
        <v>38</v>
      </c>
      <c r="C22" s="44"/>
      <c r="D22" s="44"/>
      <c r="E22" s="44"/>
      <c r="F22" s="44"/>
      <c r="G22" s="44"/>
      <c r="H22" s="45"/>
      <c r="I22" s="42" t="s">
        <v>39</v>
      </c>
      <c r="J22" s="42">
        <v>1</v>
      </c>
      <c r="K22" s="46">
        <f>65765/7</f>
        <v>9395</v>
      </c>
      <c r="L22" s="47"/>
    </row>
    <row r="23" spans="1:12" ht="17.25">
      <c r="A23" s="48">
        <f t="shared" ref="A23:A36" si="0">A22+1</f>
        <v>2</v>
      </c>
      <c r="B23" s="49" t="s">
        <v>40</v>
      </c>
      <c r="C23" s="50"/>
      <c r="D23" s="50"/>
      <c r="E23" s="50"/>
      <c r="F23" s="50"/>
      <c r="G23" s="50"/>
      <c r="H23" s="51"/>
      <c r="I23" s="52" t="s">
        <v>41</v>
      </c>
      <c r="J23" s="10">
        <v>436.84</v>
      </c>
      <c r="K23" s="53">
        <v>4000</v>
      </c>
      <c r="L23" s="54"/>
    </row>
    <row r="24" spans="1:12">
      <c r="A24" s="48">
        <f t="shared" si="0"/>
        <v>3</v>
      </c>
      <c r="B24" s="49" t="s">
        <v>42</v>
      </c>
      <c r="C24" s="50"/>
      <c r="D24" s="50"/>
      <c r="E24" s="50"/>
      <c r="F24" s="50"/>
      <c r="G24" s="50"/>
      <c r="H24" s="51"/>
      <c r="I24" s="42" t="s">
        <v>39</v>
      </c>
      <c r="J24" s="42">
        <v>1</v>
      </c>
      <c r="K24" s="53">
        <v>2450</v>
      </c>
      <c r="L24" s="54"/>
    </row>
    <row r="25" spans="1:12">
      <c r="A25" s="48">
        <f t="shared" si="0"/>
        <v>4</v>
      </c>
      <c r="B25" s="49" t="s">
        <v>43</v>
      </c>
      <c r="C25" s="50"/>
      <c r="D25" s="50"/>
      <c r="E25" s="50"/>
      <c r="F25" s="50"/>
      <c r="G25" s="50"/>
      <c r="H25" s="51"/>
      <c r="I25" s="55" t="s">
        <v>39</v>
      </c>
      <c r="J25" s="48">
        <v>1</v>
      </c>
      <c r="K25" s="53">
        <v>50</v>
      </c>
      <c r="L25" s="54"/>
    </row>
    <row r="26" spans="1:12">
      <c r="A26" s="48">
        <f t="shared" si="0"/>
        <v>5</v>
      </c>
      <c r="B26" s="56" t="s">
        <v>44</v>
      </c>
      <c r="C26" s="57"/>
      <c r="D26" s="57"/>
      <c r="E26" s="57"/>
      <c r="F26" s="57"/>
      <c r="G26" s="57"/>
      <c r="H26" s="51"/>
      <c r="I26" s="42" t="s">
        <v>39</v>
      </c>
      <c r="J26" s="48">
        <v>13</v>
      </c>
      <c r="K26" s="53">
        <v>1330.3</v>
      </c>
      <c r="L26" s="54"/>
    </row>
    <row r="27" spans="1:12">
      <c r="A27" s="48">
        <f t="shared" si="0"/>
        <v>6</v>
      </c>
      <c r="B27" s="49" t="s">
        <v>45</v>
      </c>
      <c r="C27" s="50"/>
      <c r="D27" s="50"/>
      <c r="E27" s="50"/>
      <c r="F27" s="50"/>
      <c r="G27" s="50"/>
      <c r="H27" s="51"/>
      <c r="I27" s="42" t="s">
        <v>46</v>
      </c>
      <c r="J27" s="58">
        <v>252</v>
      </c>
      <c r="K27" s="53">
        <v>1600</v>
      </c>
      <c r="L27" s="54"/>
    </row>
    <row r="28" spans="1:12">
      <c r="A28" s="48">
        <f t="shared" si="0"/>
        <v>7</v>
      </c>
      <c r="B28" s="49" t="s">
        <v>47</v>
      </c>
      <c r="C28" s="50"/>
      <c r="D28" s="50"/>
      <c r="E28" s="50"/>
      <c r="F28" s="50"/>
      <c r="G28" s="50"/>
      <c r="H28" s="51"/>
      <c r="I28" s="42" t="s">
        <v>46</v>
      </c>
      <c r="J28" s="58">
        <v>252</v>
      </c>
      <c r="K28" s="53">
        <v>1600</v>
      </c>
      <c r="L28" s="54"/>
    </row>
    <row r="29" spans="1:12">
      <c r="A29" s="48">
        <f t="shared" si="0"/>
        <v>8</v>
      </c>
      <c r="B29" s="56" t="s">
        <v>48</v>
      </c>
      <c r="C29" s="59"/>
      <c r="D29" s="59"/>
      <c r="E29" s="59"/>
      <c r="F29" s="59"/>
      <c r="G29" s="59"/>
      <c r="H29" s="60"/>
      <c r="I29" s="52" t="s">
        <v>49</v>
      </c>
      <c r="J29" s="58">
        <v>2</v>
      </c>
      <c r="K29" s="53">
        <v>1100</v>
      </c>
      <c r="L29" s="54"/>
    </row>
    <row r="30" spans="1:12">
      <c r="A30" s="48">
        <f t="shared" si="0"/>
        <v>9</v>
      </c>
      <c r="B30" s="49" t="s">
        <v>50</v>
      </c>
      <c r="C30" s="57"/>
      <c r="D30" s="57"/>
      <c r="E30" s="57"/>
      <c r="F30" s="57"/>
      <c r="G30" s="57"/>
      <c r="H30" s="51"/>
      <c r="I30" s="42" t="s">
        <v>46</v>
      </c>
      <c r="J30" s="61">
        <f>1080/12</f>
        <v>90</v>
      </c>
      <c r="K30" s="53">
        <f>(8028.13+3000)/12</f>
        <v>919.01083333333338</v>
      </c>
      <c r="L30" s="54"/>
    </row>
    <row r="31" spans="1:12">
      <c r="A31" s="48">
        <f t="shared" si="0"/>
        <v>10</v>
      </c>
      <c r="B31" s="49" t="s">
        <v>51</v>
      </c>
      <c r="C31" s="57"/>
      <c r="D31" s="57"/>
      <c r="E31" s="57"/>
      <c r="F31" s="57"/>
      <c r="G31" s="57"/>
      <c r="H31" s="50"/>
      <c r="I31" s="42" t="s">
        <v>52</v>
      </c>
      <c r="J31" s="10">
        <v>48</v>
      </c>
      <c r="K31" s="53">
        <f>(19680+24000)*0.11</f>
        <v>4804.8</v>
      </c>
      <c r="L31" s="54"/>
    </row>
    <row r="32" spans="1:12">
      <c r="A32" s="48">
        <f t="shared" si="0"/>
        <v>11</v>
      </c>
      <c r="B32" s="49" t="s">
        <v>53</v>
      </c>
      <c r="C32" s="57"/>
      <c r="D32" s="57"/>
      <c r="E32" s="57"/>
      <c r="F32" s="57"/>
      <c r="G32" s="57"/>
      <c r="H32" s="51"/>
      <c r="I32" s="42" t="s">
        <v>39</v>
      </c>
      <c r="J32" s="10">
        <v>2</v>
      </c>
      <c r="K32" s="53">
        <f>(9000+5031)/3*2*0.04</f>
        <v>374.16</v>
      </c>
      <c r="L32" s="54"/>
    </row>
    <row r="33" spans="1:12">
      <c r="A33" s="48">
        <f t="shared" si="0"/>
        <v>12</v>
      </c>
      <c r="B33" s="49" t="s">
        <v>54</v>
      </c>
      <c r="C33" s="50"/>
      <c r="D33" s="50"/>
      <c r="E33" s="50"/>
      <c r="F33" s="50"/>
      <c r="G33" s="50"/>
      <c r="H33" s="51"/>
      <c r="I33" s="52" t="s">
        <v>39</v>
      </c>
      <c r="J33" s="42">
        <v>4</v>
      </c>
      <c r="K33" s="53">
        <f>319.2*4*0.2085</f>
        <v>266.21279999999996</v>
      </c>
      <c r="L33" s="54"/>
    </row>
    <row r="34" spans="1:12">
      <c r="A34" s="48">
        <f t="shared" si="0"/>
        <v>13</v>
      </c>
      <c r="B34" s="49" t="s">
        <v>55</v>
      </c>
      <c r="C34" s="50"/>
      <c r="D34" s="50"/>
      <c r="E34" s="50"/>
      <c r="F34" s="50"/>
      <c r="G34" s="50"/>
      <c r="H34" s="51"/>
      <c r="I34" s="52" t="s">
        <v>39</v>
      </c>
      <c r="J34" s="42">
        <v>4</v>
      </c>
      <c r="K34" s="53">
        <f>116.8*4*0.2085</f>
        <v>97.411199999999994</v>
      </c>
      <c r="L34" s="54"/>
    </row>
    <row r="35" spans="1:12">
      <c r="A35" s="48">
        <f t="shared" si="0"/>
        <v>14</v>
      </c>
      <c r="B35" s="49" t="s">
        <v>56</v>
      </c>
      <c r="C35" s="50"/>
      <c r="D35" s="50"/>
      <c r="E35" s="50"/>
      <c r="F35" s="50"/>
      <c r="G35" s="50"/>
      <c r="H35" s="51"/>
      <c r="I35" s="52" t="s">
        <v>57</v>
      </c>
      <c r="J35" s="42">
        <v>12</v>
      </c>
      <c r="K35" s="53">
        <f>1800*12*0.2318</f>
        <v>5006.88</v>
      </c>
      <c r="L35" s="54"/>
    </row>
    <row r="36" spans="1:12">
      <c r="A36" s="48">
        <f t="shared" si="0"/>
        <v>15</v>
      </c>
      <c r="B36" s="49" t="s">
        <v>58</v>
      </c>
      <c r="C36" s="50"/>
      <c r="D36" s="50"/>
      <c r="E36" s="50"/>
      <c r="F36" s="50"/>
      <c r="G36" s="50"/>
      <c r="H36" s="51"/>
      <c r="I36" s="42"/>
      <c r="J36" s="10"/>
      <c r="K36" s="53">
        <v>860.7</v>
      </c>
      <c r="L36" s="54"/>
    </row>
    <row r="37" spans="1:12">
      <c r="A37" s="42"/>
      <c r="B37" s="49" t="s">
        <v>59</v>
      </c>
      <c r="C37" s="50"/>
      <c r="D37" s="50"/>
      <c r="E37" s="50"/>
      <c r="F37" s="50"/>
      <c r="G37" s="50"/>
      <c r="H37" s="50"/>
      <c r="I37" s="42"/>
      <c r="J37" s="62"/>
      <c r="K37" s="63">
        <f>SUM(K22:L36)</f>
        <v>33854.474833333326</v>
      </c>
      <c r="L37" s="64"/>
    </row>
    <row r="38" spans="1:12">
      <c r="A38" s="42"/>
      <c r="B38" s="49" t="s">
        <v>60</v>
      </c>
      <c r="C38" s="50"/>
      <c r="D38" s="50"/>
      <c r="E38" s="50"/>
      <c r="F38" s="50"/>
      <c r="G38" s="50"/>
      <c r="H38" s="50"/>
      <c r="I38" s="42"/>
      <c r="J38" s="62"/>
      <c r="K38" s="53">
        <f>K37*0.14</f>
        <v>4739.6264766666663</v>
      </c>
      <c r="L38" s="54"/>
    </row>
    <row r="39" spans="1:12" ht="15.75" thickBot="1">
      <c r="A39" s="42"/>
      <c r="B39" s="1" t="s">
        <v>61</v>
      </c>
      <c r="I39" s="65"/>
      <c r="K39" s="66">
        <f>SUM(K37:L38)</f>
        <v>38594.101309999991</v>
      </c>
      <c r="L39" s="67"/>
    </row>
    <row r="40" spans="1:12" ht="16.5" thickBot="1">
      <c r="A40" s="68"/>
      <c r="B40" s="69" t="s">
        <v>62</v>
      </c>
      <c r="C40" s="70"/>
      <c r="D40" s="70"/>
      <c r="E40" s="70"/>
      <c r="F40" s="70"/>
      <c r="G40" s="70"/>
      <c r="H40" s="71"/>
      <c r="I40" s="68"/>
      <c r="J40" s="68"/>
      <c r="K40" s="72">
        <f>K39</f>
        <v>38594.101309999991</v>
      </c>
      <c r="L40" s="73"/>
    </row>
    <row r="41" spans="1:12">
      <c r="A41" s="1" t="s">
        <v>63</v>
      </c>
    </row>
    <row r="42" spans="1:12">
      <c r="A42" s="1" t="s">
        <v>64</v>
      </c>
      <c r="D42" s="10">
        <f>I4</f>
        <v>2013</v>
      </c>
      <c r="E42" s="1" t="s">
        <v>65</v>
      </c>
      <c r="G42" s="11">
        <f>K40-G18</f>
        <v>3664.4113099999886</v>
      </c>
      <c r="H42" s="1" t="s">
        <v>66</v>
      </c>
    </row>
    <row r="44" spans="1:12" ht="15.75" thickBot="1">
      <c r="A44" s="1" t="s">
        <v>67</v>
      </c>
      <c r="B44" s="10">
        <f>I4</f>
        <v>2013</v>
      </c>
      <c r="C44" s="1" t="s">
        <v>68</v>
      </c>
    </row>
    <row r="45" spans="1:12">
      <c r="A45" s="74" t="s">
        <v>2</v>
      </c>
      <c r="B45" s="75" t="s">
        <v>69</v>
      </c>
      <c r="C45" s="76"/>
      <c r="D45" s="76"/>
      <c r="E45" s="76"/>
      <c r="F45" s="75" t="s">
        <v>70</v>
      </c>
      <c r="G45" s="76"/>
      <c r="H45" s="77"/>
      <c r="I45" s="75" t="s">
        <v>71</v>
      </c>
      <c r="J45" s="76"/>
      <c r="K45" s="76"/>
      <c r="L45" s="77"/>
    </row>
    <row r="46" spans="1:12" ht="15.75" thickBot="1">
      <c r="A46" s="78"/>
      <c r="B46" s="79"/>
      <c r="C46" s="80"/>
      <c r="D46" s="80"/>
      <c r="E46" s="80"/>
      <c r="F46" s="79"/>
      <c r="G46" s="80"/>
      <c r="H46" s="81"/>
      <c r="I46" s="79" t="s">
        <v>72</v>
      </c>
      <c r="J46" s="80"/>
      <c r="K46" s="80"/>
      <c r="L46" s="81"/>
    </row>
    <row r="47" spans="1:12">
      <c r="A47" s="82" t="s">
        <v>73</v>
      </c>
      <c r="B47" s="83" t="s">
        <v>74</v>
      </c>
      <c r="C47" s="83"/>
      <c r="D47" s="83"/>
      <c r="E47" s="84"/>
      <c r="F47" s="85" t="s">
        <v>75</v>
      </c>
      <c r="G47" s="86"/>
      <c r="H47" s="87"/>
      <c r="I47" s="85" t="s">
        <v>76</v>
      </c>
      <c r="J47" s="86"/>
      <c r="K47" s="86"/>
      <c r="L47" s="87"/>
    </row>
    <row r="48" spans="1:12">
      <c r="A48" s="42" t="s">
        <v>77</v>
      </c>
      <c r="B48" s="50" t="s">
        <v>78</v>
      </c>
      <c r="C48" s="50"/>
      <c r="D48" s="50"/>
      <c r="E48" s="51"/>
      <c r="F48" s="88" t="s">
        <v>79</v>
      </c>
      <c r="G48" s="89"/>
      <c r="H48" s="90"/>
      <c r="I48" s="88" t="s">
        <v>80</v>
      </c>
      <c r="J48" s="89"/>
      <c r="K48" s="89"/>
      <c r="L48" s="90"/>
    </row>
    <row r="49" spans="1:12">
      <c r="A49" s="42" t="s">
        <v>81</v>
      </c>
      <c r="B49" s="50" t="s">
        <v>82</v>
      </c>
      <c r="C49" s="50"/>
      <c r="D49" s="50"/>
      <c r="E49" s="51"/>
      <c r="F49" s="88" t="s">
        <v>83</v>
      </c>
      <c r="G49" s="89"/>
      <c r="H49" s="90"/>
      <c r="I49" s="88" t="s">
        <v>84</v>
      </c>
      <c r="J49" s="89"/>
      <c r="K49" s="89"/>
      <c r="L49" s="90"/>
    </row>
    <row r="50" spans="1:12">
      <c r="A50" s="42" t="s">
        <v>85</v>
      </c>
      <c r="B50" s="50" t="s">
        <v>86</v>
      </c>
      <c r="C50" s="50"/>
      <c r="D50" s="50"/>
      <c r="E50" s="51"/>
      <c r="F50" s="88" t="s">
        <v>87</v>
      </c>
      <c r="G50" s="89"/>
      <c r="H50" s="90"/>
      <c r="I50" s="88" t="s">
        <v>88</v>
      </c>
      <c r="J50" s="89"/>
      <c r="K50" s="89"/>
      <c r="L50" s="90"/>
    </row>
    <row r="51" spans="1:12">
      <c r="A51" s="42" t="s">
        <v>89</v>
      </c>
      <c r="B51" s="50" t="s">
        <v>90</v>
      </c>
      <c r="C51" s="50"/>
      <c r="D51" s="50"/>
      <c r="E51" s="51"/>
      <c r="F51" s="88" t="s">
        <v>91</v>
      </c>
      <c r="G51" s="89"/>
      <c r="H51" s="90"/>
      <c r="I51" s="88" t="s">
        <v>92</v>
      </c>
      <c r="J51" s="89"/>
      <c r="K51" s="89"/>
      <c r="L51" s="90"/>
    </row>
    <row r="52" spans="1:12" ht="15.75" thickBot="1">
      <c r="A52" s="91" t="s">
        <v>93</v>
      </c>
      <c r="B52" s="92" t="s">
        <v>94</v>
      </c>
      <c r="C52" s="92"/>
      <c r="D52" s="92"/>
      <c r="E52" s="93"/>
      <c r="F52" s="36" t="s">
        <v>95</v>
      </c>
      <c r="G52" s="37"/>
      <c r="H52" s="38"/>
      <c r="I52" s="36" t="s">
        <v>96</v>
      </c>
      <c r="J52" s="37"/>
      <c r="K52" s="37"/>
      <c r="L52" s="38"/>
    </row>
    <row r="54" spans="1:12">
      <c r="A54" s="94" t="s">
        <v>97</v>
      </c>
      <c r="B54" s="10">
        <f>I4+1</f>
        <v>2014</v>
      </c>
      <c r="C54" s="1" t="s">
        <v>98</v>
      </c>
    </row>
    <row r="55" spans="1:12">
      <c r="A55" s="95" t="s">
        <v>99</v>
      </c>
    </row>
    <row r="56" spans="1:12">
      <c r="A56" s="95" t="s">
        <v>100</v>
      </c>
      <c r="F56" s="15">
        <f>H72</f>
        <v>3.140338980571161</v>
      </c>
      <c r="G56" s="1" t="s">
        <v>101</v>
      </c>
    </row>
    <row r="57" spans="1:12">
      <c r="A57" s="95" t="s">
        <v>102</v>
      </c>
      <c r="C57" s="96"/>
      <c r="G57" s="10"/>
    </row>
    <row r="58" spans="1:12">
      <c r="A58" s="95" t="s">
        <v>103</v>
      </c>
      <c r="E58" s="10"/>
      <c r="K58" s="10"/>
    </row>
    <row r="59" spans="1:12">
      <c r="A59" s="97" t="s">
        <v>104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23"/>
    </row>
    <row r="60" spans="1:12">
      <c r="A60" s="97" t="s">
        <v>105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</row>
    <row r="61" spans="1:12">
      <c r="A61" s="97" t="s">
        <v>106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</row>
    <row r="62" spans="1:12">
      <c r="A62" s="95" t="s">
        <v>107</v>
      </c>
      <c r="B62" s="10">
        <v>2014</v>
      </c>
      <c r="C62" s="1" t="s">
        <v>108</v>
      </c>
    </row>
    <row r="63" spans="1:12">
      <c r="A63" s="95" t="s">
        <v>109</v>
      </c>
    </row>
    <row r="64" spans="1:12">
      <c r="A64" s="95" t="s">
        <v>110</v>
      </c>
      <c r="J64" s="19">
        <v>15000</v>
      </c>
      <c r="K64" s="1" t="s">
        <v>16</v>
      </c>
    </row>
    <row r="65" spans="1:11">
      <c r="A65" s="98" t="s">
        <v>111</v>
      </c>
      <c r="B65" s="98"/>
      <c r="C65" s="98"/>
      <c r="D65" s="98"/>
      <c r="E65" s="98"/>
      <c r="J65" s="19">
        <v>10000</v>
      </c>
      <c r="K65" s="1" t="s">
        <v>16</v>
      </c>
    </row>
    <row r="66" spans="1:11">
      <c r="A66" s="95" t="s">
        <v>112</v>
      </c>
      <c r="J66" s="19">
        <v>1500</v>
      </c>
      <c r="K66" s="1" t="s">
        <v>16</v>
      </c>
    </row>
    <row r="67" spans="1:11">
      <c r="A67" s="95" t="s">
        <v>113</v>
      </c>
      <c r="J67" s="19">
        <v>15000</v>
      </c>
      <c r="K67" s="1" t="s">
        <v>16</v>
      </c>
    </row>
    <row r="68" spans="1:11">
      <c r="A68" s="95" t="s">
        <v>114</v>
      </c>
      <c r="J68" s="19">
        <v>8000</v>
      </c>
      <c r="K68" s="1" t="s">
        <v>16</v>
      </c>
    </row>
    <row r="69" spans="1:11">
      <c r="A69" s="95" t="s">
        <v>115</v>
      </c>
      <c r="J69" s="19">
        <v>8000</v>
      </c>
      <c r="K69" s="1" t="s">
        <v>16</v>
      </c>
    </row>
    <row r="70" spans="1:11">
      <c r="A70" s="95"/>
      <c r="H70" s="10"/>
      <c r="K70" s="26"/>
    </row>
    <row r="71" spans="1:11">
      <c r="A71" s="95" t="s">
        <v>116</v>
      </c>
      <c r="H71" s="10">
        <f>I4</f>
        <v>2013</v>
      </c>
      <c r="I71" s="1" t="s">
        <v>117</v>
      </c>
      <c r="K71" s="11">
        <f>G18</f>
        <v>34929.69</v>
      </c>
    </row>
    <row r="72" spans="1:11">
      <c r="A72" s="95" t="s">
        <v>118</v>
      </c>
      <c r="C72" s="11">
        <f>J69+K71</f>
        <v>42929.69</v>
      </c>
      <c r="D72" s="10" t="s">
        <v>119</v>
      </c>
      <c r="E72" s="99">
        <f>I4+1</f>
        <v>2014</v>
      </c>
      <c r="F72" s="1" t="s">
        <v>120</v>
      </c>
      <c r="H72" s="15">
        <f>C72/(E6*12)</f>
        <v>3.140338980571161</v>
      </c>
      <c r="I72" s="1" t="s">
        <v>121</v>
      </c>
    </row>
    <row r="74" spans="1:11">
      <c r="B74" s="1" t="s">
        <v>122</v>
      </c>
    </row>
    <row r="75" spans="1:11">
      <c r="B75" s="1" t="s">
        <v>70</v>
      </c>
      <c r="I75" s="1" t="s">
        <v>123</v>
      </c>
    </row>
    <row r="76" spans="1:11">
      <c r="K76" s="2"/>
    </row>
    <row r="77" spans="1:1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</row>
    <row r="78" spans="1:1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</row>
    <row r="79" spans="1:11">
      <c r="A79" s="16"/>
      <c r="B79" s="16"/>
      <c r="C79" s="16"/>
      <c r="D79" s="16"/>
      <c r="E79" s="16"/>
      <c r="F79" s="16"/>
      <c r="G79" s="16"/>
      <c r="H79" s="16"/>
      <c r="I79" s="16"/>
      <c r="J79" s="100"/>
      <c r="K79" s="16"/>
    </row>
    <row r="80" spans="1:11">
      <c r="A80" s="16"/>
      <c r="B80" s="16"/>
      <c r="C80" s="16"/>
      <c r="D80" s="16"/>
      <c r="E80" s="16"/>
      <c r="F80" s="16"/>
      <c r="G80" s="16"/>
      <c r="H80" s="16"/>
      <c r="I80" s="16"/>
      <c r="J80" s="100"/>
      <c r="K80" s="16"/>
    </row>
    <row r="81" spans="1:12">
      <c r="A81" s="16"/>
      <c r="B81" s="16"/>
      <c r="C81" s="16"/>
      <c r="D81" s="16"/>
      <c r="E81" s="16"/>
      <c r="F81" s="16"/>
      <c r="G81" s="16"/>
      <c r="H81" s="16"/>
      <c r="I81" s="16"/>
      <c r="J81" s="100"/>
      <c r="K81" s="16"/>
    </row>
    <row r="82" spans="1:12">
      <c r="A82" s="16"/>
      <c r="B82" s="16"/>
      <c r="C82" s="16"/>
      <c r="D82" s="16"/>
      <c r="E82" s="16"/>
      <c r="F82" s="16"/>
      <c r="G82" s="16"/>
      <c r="H82" s="16"/>
      <c r="I82" s="16"/>
      <c r="J82" s="100"/>
      <c r="K82" s="16"/>
    </row>
    <row r="83" spans="1:12">
      <c r="A83" s="16"/>
      <c r="B83" s="16"/>
      <c r="C83" s="16"/>
      <c r="D83" s="16"/>
      <c r="E83" s="16"/>
      <c r="F83" s="16"/>
      <c r="G83" s="16"/>
      <c r="H83" s="16"/>
      <c r="I83" s="16"/>
      <c r="J83" s="100"/>
      <c r="K83" s="16"/>
    </row>
    <row r="84" spans="1:12">
      <c r="A84" s="16"/>
      <c r="B84" s="16"/>
      <c r="C84" s="16"/>
      <c r="D84" s="16"/>
      <c r="E84" s="16"/>
      <c r="F84" s="16"/>
      <c r="G84" s="16"/>
      <c r="H84" s="16"/>
      <c r="I84" s="16"/>
      <c r="J84" s="100"/>
      <c r="K84" s="16"/>
    </row>
    <row r="85" spans="1:12">
      <c r="A85" s="16"/>
      <c r="B85" s="16"/>
      <c r="C85" s="16"/>
      <c r="D85" s="16"/>
      <c r="E85" s="16"/>
      <c r="F85" s="16"/>
      <c r="G85" s="16"/>
      <c r="H85" s="16"/>
      <c r="I85" s="16"/>
      <c r="J85" s="100"/>
      <c r="K85" s="16"/>
    </row>
    <row r="86" spans="1:12">
      <c r="A86" s="16"/>
      <c r="B86" s="16"/>
      <c r="C86" s="16"/>
      <c r="D86" s="16"/>
      <c r="E86" s="16"/>
      <c r="F86" s="16"/>
      <c r="G86" s="16"/>
      <c r="H86" s="16"/>
      <c r="I86" s="16"/>
      <c r="J86" s="100"/>
      <c r="K86" s="16"/>
      <c r="L86" s="2"/>
    </row>
    <row r="87" spans="1:12">
      <c r="A87" s="16"/>
      <c r="B87" s="16"/>
      <c r="C87" s="16"/>
      <c r="D87" s="16"/>
      <c r="E87" s="16"/>
      <c r="F87" s="16"/>
      <c r="G87" s="16"/>
      <c r="H87" s="16"/>
      <c r="I87" s="16"/>
      <c r="J87" s="100"/>
      <c r="K87" s="16"/>
    </row>
    <row r="88" spans="1:12">
      <c r="A88" s="16"/>
      <c r="B88" s="16"/>
      <c r="C88" s="16"/>
      <c r="D88" s="16"/>
      <c r="E88" s="16"/>
      <c r="F88" s="16"/>
      <c r="G88" s="16"/>
      <c r="H88" s="16"/>
      <c r="I88" s="16"/>
      <c r="J88" s="100"/>
      <c r="K88" s="16"/>
    </row>
    <row r="89" spans="1:12">
      <c r="A89" s="16"/>
      <c r="B89" s="16"/>
      <c r="C89" s="16"/>
      <c r="D89" s="16"/>
      <c r="E89" s="16"/>
      <c r="F89" s="16"/>
      <c r="G89" s="16"/>
      <c r="H89" s="16"/>
      <c r="I89" s="16"/>
      <c r="J89" s="100"/>
      <c r="K89" s="16"/>
    </row>
    <row r="90" spans="1:12">
      <c r="A90" s="16"/>
      <c r="B90" s="16"/>
      <c r="C90" s="16"/>
      <c r="D90" s="16"/>
      <c r="E90" s="16"/>
      <c r="F90" s="16"/>
      <c r="G90" s="16"/>
      <c r="H90" s="16"/>
      <c r="I90" s="16"/>
      <c r="J90" s="100"/>
      <c r="K90" s="16"/>
    </row>
    <row r="91" spans="1:12">
      <c r="A91" s="16"/>
      <c r="B91" s="16"/>
      <c r="C91" s="16"/>
      <c r="D91" s="16"/>
      <c r="E91" s="16"/>
      <c r="F91" s="16"/>
      <c r="G91" s="16"/>
      <c r="H91" s="16"/>
      <c r="I91" s="16"/>
      <c r="J91" s="100"/>
      <c r="K91" s="16"/>
    </row>
    <row r="92" spans="1:12">
      <c r="A92" s="16"/>
      <c r="B92" s="16"/>
      <c r="C92" s="16"/>
      <c r="D92" s="16"/>
      <c r="E92" s="16"/>
      <c r="F92" s="16"/>
      <c r="G92" s="16"/>
      <c r="H92" s="16"/>
      <c r="I92" s="16"/>
      <c r="J92" s="100"/>
      <c r="K92" s="16"/>
    </row>
    <row r="93" spans="1:12">
      <c r="A93" s="16"/>
      <c r="B93" s="16"/>
      <c r="C93" s="16"/>
      <c r="D93" s="16"/>
      <c r="E93" s="16"/>
      <c r="F93" s="16"/>
      <c r="G93" s="16"/>
      <c r="H93" s="16"/>
      <c r="I93" s="16"/>
      <c r="J93" s="100"/>
      <c r="K93" s="16"/>
    </row>
    <row r="94" spans="1:1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</sheetData>
  <mergeCells count="69">
    <mergeCell ref="A65:E65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B47:E47"/>
    <mergeCell ref="F47:H47"/>
    <mergeCell ref="I47:L47"/>
    <mergeCell ref="B48:E48"/>
    <mergeCell ref="F48:H48"/>
    <mergeCell ref="I48:L48"/>
    <mergeCell ref="K39:L39"/>
    <mergeCell ref="K40:L40"/>
    <mergeCell ref="B45:E45"/>
    <mergeCell ref="F45:H45"/>
    <mergeCell ref="I45:L45"/>
    <mergeCell ref="B46:E46"/>
    <mergeCell ref="F46:H46"/>
    <mergeCell ref="I46:L46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2:L2"/>
    <mergeCell ref="A3:L3"/>
    <mergeCell ref="A7:B7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2014-04-11T03:49:32Z</dcterms:modified>
</cp:coreProperties>
</file>