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77" i="1"/>
  <c r="H76"/>
  <c r="J74"/>
  <c r="B67"/>
  <c r="B58"/>
  <c r="B48"/>
  <c r="D47"/>
  <c r="K39"/>
  <c r="K38"/>
  <c r="K37"/>
  <c r="K36"/>
  <c r="K35"/>
  <c r="K34"/>
  <c r="K32"/>
  <c r="J32"/>
  <c r="K29"/>
  <c r="A24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K23"/>
  <c r="K42" s="1"/>
  <c r="A20"/>
  <c r="G17"/>
  <c r="G16"/>
  <c r="G15"/>
  <c r="G14"/>
  <c r="J13" s="1"/>
  <c r="I7"/>
  <c r="G7"/>
  <c r="K43" l="1"/>
  <c r="K44" s="1"/>
  <c r="K45" s="1"/>
  <c r="G47" s="1"/>
  <c r="K76" s="1"/>
  <c r="C77" s="1"/>
  <c r="H77" s="1"/>
  <c r="F60" s="1"/>
</calcChain>
</file>

<file path=xl/sharedStrings.xml><?xml version="1.0" encoding="utf-8"?>
<sst xmlns="http://schemas.openxmlformats.org/spreadsheetml/2006/main" count="162" uniqueCount="129">
  <si>
    <t>Отчет ООО "Управляющая компания "Альтернатива"</t>
  </si>
  <si>
    <t>о выполнении договора управления многоквартирным домом</t>
  </si>
  <si>
    <t>№</t>
  </si>
  <si>
    <t xml:space="preserve">микрорайон   Березовый  за </t>
  </si>
  <si>
    <t>год</t>
  </si>
  <si>
    <t xml:space="preserve">1. В </t>
  </si>
  <si>
    <t>г.  по дому</t>
  </si>
  <si>
    <t xml:space="preserve">   84    ( </t>
  </si>
  <si>
    <t>м²) начислено за содержание, ремонт и коммунальные услуги:</t>
  </si>
  <si>
    <t>рублей, оплачено собственниками</t>
  </si>
  <si>
    <t xml:space="preserve">   рублей           (</t>
  </si>
  <si>
    <t>%)</t>
  </si>
  <si>
    <t>2. Задолженность жителей по квартплате и коммунальным   услугам  составляет:</t>
  </si>
  <si>
    <t xml:space="preserve"> рубля,</t>
  </si>
  <si>
    <t>в том числе (имеющие значительную задолженность):</t>
  </si>
  <si>
    <r>
      <t xml:space="preserve">кв. </t>
    </r>
    <r>
      <rPr>
        <b/>
        <sz val="11"/>
        <rFont val="Calibri"/>
        <family val="2"/>
        <charset val="204"/>
        <scheme val="minor"/>
      </rPr>
      <t>10</t>
    </r>
    <r>
      <rPr>
        <sz val="11"/>
        <rFont val="Calibri"/>
        <family val="2"/>
        <charset val="204"/>
        <scheme val="minor"/>
      </rPr>
      <t xml:space="preserve"> -              </t>
    </r>
  </si>
  <si>
    <t>руб.</t>
  </si>
  <si>
    <r>
      <rPr>
        <sz val="11"/>
        <rFont val="Calibri"/>
        <family val="2"/>
        <charset val="204"/>
        <scheme val="minor"/>
      </rPr>
      <t>кв.</t>
    </r>
    <r>
      <rPr>
        <b/>
        <sz val="11"/>
        <rFont val="Calibri"/>
        <family val="2"/>
        <charset val="204"/>
        <scheme val="minor"/>
      </rPr>
      <t xml:space="preserve"> 20 -</t>
    </r>
  </si>
  <si>
    <r>
      <rPr>
        <sz val="11"/>
        <rFont val="Calibri"/>
        <family val="2"/>
        <charset val="204"/>
        <scheme val="minor"/>
      </rPr>
      <t>кв.</t>
    </r>
    <r>
      <rPr>
        <b/>
        <sz val="11"/>
        <rFont val="Calibri"/>
        <family val="2"/>
        <charset val="204"/>
        <scheme val="minor"/>
      </rPr>
      <t xml:space="preserve"> 28 - </t>
    </r>
  </si>
  <si>
    <r>
      <t xml:space="preserve">кв. </t>
    </r>
    <r>
      <rPr>
        <b/>
        <sz val="11"/>
        <rFont val="Calibri"/>
        <family val="2"/>
        <charset val="204"/>
        <scheme val="minor"/>
      </rPr>
      <t>13</t>
    </r>
    <r>
      <rPr>
        <sz val="11"/>
        <rFont val="Calibri"/>
        <family val="2"/>
        <charset val="204"/>
        <scheme val="minor"/>
      </rPr>
      <t xml:space="preserve"> -                  </t>
    </r>
  </si>
  <si>
    <r>
      <rPr>
        <sz val="11"/>
        <rFont val="Calibri"/>
        <family val="2"/>
        <charset val="204"/>
        <scheme val="minor"/>
      </rPr>
      <t>кв.</t>
    </r>
    <r>
      <rPr>
        <b/>
        <sz val="11"/>
        <rFont val="Calibri"/>
        <family val="2"/>
        <charset val="204"/>
        <scheme val="minor"/>
      </rPr>
      <t xml:space="preserve"> 21 -</t>
    </r>
  </si>
  <si>
    <r>
      <rPr>
        <sz val="11"/>
        <rFont val="Calibri"/>
        <family val="2"/>
        <charset val="204"/>
        <scheme val="minor"/>
      </rPr>
      <t>кв.</t>
    </r>
    <r>
      <rPr>
        <b/>
        <sz val="11"/>
        <rFont val="Calibri"/>
        <family val="2"/>
        <charset val="204"/>
        <scheme val="minor"/>
      </rPr>
      <t xml:space="preserve"> 29 - </t>
    </r>
  </si>
  <si>
    <t>3.  Соответственно,  компания  имеет  задолженность  перед  поставщиками  услуг</t>
  </si>
  <si>
    <t>рублей:</t>
  </si>
  <si>
    <t>•</t>
  </si>
  <si>
    <t>тепловая энергия</t>
  </si>
  <si>
    <t>водоснабжение и водоотведение</t>
  </si>
  <si>
    <t>электрическая энергия</t>
  </si>
  <si>
    <t>прочие поставщики</t>
  </si>
  <si>
    <t>4.  Плата за текущий ремонт, начисленная в размере</t>
  </si>
  <si>
    <t xml:space="preserve">   рубля   (поступило  от  жителей </t>
  </si>
  <si>
    <t>рубля),     направлена на следующие мероприятия:</t>
  </si>
  <si>
    <t>Наименование мероприятий.</t>
  </si>
  <si>
    <t>Ед.</t>
  </si>
  <si>
    <t>Количество</t>
  </si>
  <si>
    <t>Стоимость</t>
  </si>
  <si>
    <t>п/п</t>
  </si>
  <si>
    <t>изм.</t>
  </si>
  <si>
    <t>(руб.)</t>
  </si>
  <si>
    <t>Установка электромагнитного замка.</t>
  </si>
  <si>
    <t>шт.</t>
  </si>
  <si>
    <t>Монтаж информационной доски в подъезде.</t>
  </si>
  <si>
    <t>Монтаж реле временив щите наружного освищения (освещение корта)(3,64%)</t>
  </si>
  <si>
    <t>Монтаж дополнительного наружного освещения дороги(3,64%)</t>
  </si>
  <si>
    <t>Генеральная уборка подъезда в апреле.</t>
  </si>
  <si>
    <r>
      <t>м</t>
    </r>
    <r>
      <rPr>
        <sz val="11"/>
        <rFont val="Calibri"/>
        <family val="2"/>
        <charset val="204"/>
      </rPr>
      <t>²</t>
    </r>
  </si>
  <si>
    <t>Генеральная уборка подъезда в сентября.</t>
  </si>
  <si>
    <t>Ремонт наружного освещения (3,64%)</t>
  </si>
  <si>
    <t>м/час</t>
  </si>
  <si>
    <t>Установка навесного замка на входную дверь в подвал.</t>
  </si>
  <si>
    <t>Устранение кап. течи ХВС в подвальном помещении по стояку квартир 5,15,25. замена паячного крана</t>
  </si>
  <si>
    <t>−</t>
  </si>
  <si>
    <t>Покраска дорожных бордюр и разметка дорог вдоль домов.</t>
  </si>
  <si>
    <t>Ремонт освещения в подвале(установка энергосберегающих ламп в светильники).</t>
  </si>
  <si>
    <t xml:space="preserve">Модернизация системы видеонаблюдения. </t>
  </si>
  <si>
    <t xml:space="preserve">Прочистка канализационного колодца  КК (д.№84). </t>
  </si>
  <si>
    <t>Замена манометров в ИТП (20,95%).</t>
  </si>
  <si>
    <t>Замена термометров в ИТП (20,95%).</t>
  </si>
  <si>
    <t>Плата за охранную сигнализацию ИТП (20,95%).</t>
  </si>
  <si>
    <t>мес.</t>
  </si>
  <si>
    <t>Изготовление крестовин для установки новогодних елок (3,64%)</t>
  </si>
  <si>
    <t>Установка новогодней елки (3,64%)</t>
  </si>
  <si>
    <t>чистка канализации</t>
  </si>
  <si>
    <t>Всего в 2013году:</t>
  </si>
  <si>
    <t>Управление МКД (14%)</t>
  </si>
  <si>
    <t>ИТОГО за 2013год:</t>
  </si>
  <si>
    <t>ИТОГО на 31.12.2013г:</t>
  </si>
  <si>
    <t xml:space="preserve">Перерасход (+) или экономия (-) средств текущего ремонта общего имущества многоквартирного дома по </t>
  </si>
  <si>
    <t>состоянию  на   31  декабря</t>
  </si>
  <si>
    <t xml:space="preserve">года составляет </t>
  </si>
  <si>
    <t>рубля.</t>
  </si>
  <si>
    <t>5.    В</t>
  </si>
  <si>
    <t xml:space="preserve">году начисление платы за содержание, ремонт и коммунальные услуги производилось </t>
  </si>
  <si>
    <t>Наименование статьи.</t>
  </si>
  <si>
    <t>ООО "УК "Альтернатива"</t>
  </si>
  <si>
    <t>Муниципальные дома</t>
  </si>
  <si>
    <t>( ОАО "Северное управление")</t>
  </si>
  <si>
    <t>1.</t>
  </si>
  <si>
    <t>Содержание общего имущества.</t>
  </si>
  <si>
    <r>
      <t>11,20 руб./м</t>
    </r>
    <r>
      <rPr>
        <sz val="11"/>
        <rFont val="Calibri"/>
        <family val="2"/>
        <charset val="204"/>
      </rPr>
      <t>²</t>
    </r>
  </si>
  <si>
    <t>16,7 руб./м²</t>
  </si>
  <si>
    <t>2.</t>
  </si>
  <si>
    <t>Текущий ремонт общего имущества.</t>
  </si>
  <si>
    <r>
      <t>5,45 руб./м</t>
    </r>
    <r>
      <rPr>
        <sz val="11"/>
        <rFont val="Calibri"/>
        <family val="2"/>
        <charset val="204"/>
      </rPr>
      <t>²</t>
    </r>
  </si>
  <si>
    <t>4,74 руб./м²</t>
  </si>
  <si>
    <t>3.</t>
  </si>
  <si>
    <t>Отопление.</t>
  </si>
  <si>
    <t>0,019 Гкал/м</t>
  </si>
  <si>
    <t>0,027 Гкал/м</t>
  </si>
  <si>
    <t>4.</t>
  </si>
  <si>
    <t>Горячее водоснабжение.</t>
  </si>
  <si>
    <t>268,18 руб./чел.</t>
  </si>
  <si>
    <t>301,44 руб./чел.</t>
  </si>
  <si>
    <t>5.</t>
  </si>
  <si>
    <t>Холодное водоснабжение.</t>
  </si>
  <si>
    <t>59,10 руб./чел.</t>
  </si>
  <si>
    <t>74,71 руб./чел.</t>
  </si>
  <si>
    <t>6.</t>
  </si>
  <si>
    <t>Водоотведение.</t>
  </si>
  <si>
    <t>96,43руб./чел.</t>
  </si>
  <si>
    <t>116,82 руб./чел.</t>
  </si>
  <si>
    <t>В</t>
  </si>
  <si>
    <t>году (с 1 января) предлагается следующая плата за содержание и ремонт общего имущества:</t>
  </si>
  <si>
    <t xml:space="preserve"> - содержание общего имущества -   11,20   рубля с кв.метра общей площади в месяц;</t>
  </si>
  <si>
    <t xml:space="preserve"> - текущий ремонт общего имущества -</t>
  </si>
  <si>
    <t>рубля с кв.метра в месяц;</t>
  </si>
  <si>
    <t xml:space="preserve"> - коммунальная услуга (отопление) будет оплачиваться по Постановлению Правительства РФ №307 от 23.05.06 г.,</t>
  </si>
  <si>
    <t xml:space="preserve"> ежемесячно равными долями, исходя из объемов потребления в 2012 году, с последующим перерасчетом в декабре 2013 г.,</t>
  </si>
  <si>
    <t xml:space="preserve">- коммунальные услуги (горячее и холодное водоснабжение, водоотведение, электроснабжение) будут оплачиваться </t>
  </si>
  <si>
    <t xml:space="preserve"> по Постановлению Правительства РФ №354 от 06.05.2011 г., ежемесячно по показаниям индивидуальных приборов</t>
  </si>
  <si>
    <t xml:space="preserve"> учета с отдельным начислением платы за общедомовые нужды.</t>
  </si>
  <si>
    <t>6. В</t>
  </si>
  <si>
    <t>году   управляющая  компания   предлагает   выполнить  за  счет  средств   текущего  ремонта</t>
  </si>
  <si>
    <t xml:space="preserve">  общего имущества многоквартирного дома следующие мероприятия:</t>
  </si>
  <si>
    <t xml:space="preserve">  -  поверка (замена) манометров и термометров</t>
  </si>
  <si>
    <t xml:space="preserve">  -  передача наружных инженерных сетей</t>
  </si>
  <si>
    <t xml:space="preserve">  -  непредвиденные затраты (компенсаторы, арматура, эл.арматура, замки и т.д.)</t>
  </si>
  <si>
    <t xml:space="preserve">  -  мероприятия по энергоресурсосбережению</t>
  </si>
  <si>
    <t xml:space="preserve">  -  установка новогодней елки </t>
  </si>
  <si>
    <t xml:space="preserve"> ИТОГО  ориентировочно:</t>
  </si>
  <si>
    <t>рублей</t>
  </si>
  <si>
    <t xml:space="preserve">   Что  с  учетом  перерасхода (+)   или   экономии (-)  средств    в </t>
  </si>
  <si>
    <t>году   в   размере</t>
  </si>
  <si>
    <t xml:space="preserve">          составит </t>
  </si>
  <si>
    <t>на</t>
  </si>
  <si>
    <t xml:space="preserve">год ,       или </t>
  </si>
  <si>
    <t>рубля с кв.метра в месяц.</t>
  </si>
  <si>
    <t>Директор</t>
  </si>
  <si>
    <t>А.Б. Хлебников</t>
  </si>
</sst>
</file>

<file path=xl/styles.xml><?xml version="1.0" encoding="utf-8"?>
<styleSheet xmlns="http://schemas.openxmlformats.org/spreadsheetml/2006/main">
  <numFmts count="2">
    <numFmt numFmtId="164" formatCode="#,##0.0"/>
    <numFmt numFmtId="165" formatCode="0.0"/>
  </numFmts>
  <fonts count="1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6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sz val="11"/>
      <name val="Calibri"/>
      <family val="2"/>
      <charset val="204"/>
    </font>
    <font>
      <sz val="8"/>
      <name val="Calibri"/>
      <family val="2"/>
      <charset val="204"/>
      <scheme val="minor"/>
    </font>
    <font>
      <sz val="9"/>
      <name val="Arial"/>
      <family val="2"/>
    </font>
    <font>
      <sz val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ACC8BD"/>
      </left>
      <right style="thin">
        <color rgb="FFACC8BD"/>
      </right>
      <top style="thin">
        <color rgb="FFACC8BD"/>
      </top>
      <bottom style="thin">
        <color rgb="FFACC8BD"/>
      </bottom>
      <diagonal/>
    </border>
  </borders>
  <cellStyleXfs count="2">
    <xf numFmtId="0" fontId="0" fillId="0" borderId="0"/>
    <xf numFmtId="0" fontId="10" fillId="0" borderId="0"/>
  </cellStyleXfs>
  <cellXfs count="111">
    <xf numFmtId="0" fontId="0" fillId="0" borderId="0" xfId="0"/>
    <xf numFmtId="0" fontId="1" fillId="0" borderId="0" xfId="0" applyFont="1" applyFill="1"/>
    <xf numFmtId="0" fontId="2" fillId="0" borderId="0" xfId="0" applyFont="1" applyFill="1" applyAlignment="1">
      <alignment horizontal="right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horizontal="right"/>
    </xf>
    <xf numFmtId="0" fontId="3" fillId="0" borderId="0" xfId="0" applyFont="1" applyFill="1" applyAlignment="1"/>
    <xf numFmtId="0" fontId="4" fillId="0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/>
    <xf numFmtId="4" fontId="5" fillId="0" borderId="0" xfId="0" applyNumberFormat="1" applyFont="1" applyFill="1" applyBorder="1" applyAlignment="1">
      <alignment horizontal="center" wrapText="1"/>
    </xf>
    <xf numFmtId="4" fontId="1" fillId="0" borderId="0" xfId="0" applyNumberFormat="1" applyFont="1" applyFill="1" applyBorder="1"/>
    <xf numFmtId="0" fontId="0" fillId="0" borderId="0" xfId="0" applyFill="1" applyBorder="1"/>
    <xf numFmtId="4" fontId="6" fillId="0" borderId="0" xfId="0" applyNumberFormat="1" applyFont="1" applyFill="1" applyBorder="1" applyAlignment="1">
      <alignment horizontal="right"/>
    </xf>
    <xf numFmtId="4" fontId="1" fillId="0" borderId="0" xfId="0" applyNumberFormat="1" applyFont="1" applyFill="1" applyBorder="1" applyAlignment="1"/>
    <xf numFmtId="4" fontId="6" fillId="0" borderId="0" xfId="0" applyNumberFormat="1" applyFont="1" applyFill="1" applyBorder="1" applyAlignment="1">
      <alignment horizontal="center"/>
    </xf>
    <xf numFmtId="4" fontId="1" fillId="0" borderId="0" xfId="0" applyNumberFormat="1" applyFont="1" applyFill="1" applyBorder="1" applyAlignment="1">
      <alignment horizontal="center"/>
    </xf>
    <xf numFmtId="4" fontId="5" fillId="0" borderId="0" xfId="0" applyNumberFormat="1" applyFont="1" applyFill="1" applyBorder="1" applyAlignment="1">
      <alignment horizontal="center"/>
    </xf>
    <xf numFmtId="4" fontId="1" fillId="0" borderId="0" xfId="0" applyNumberFormat="1" applyFont="1" applyFill="1"/>
    <xf numFmtId="0" fontId="5" fillId="0" borderId="0" xfId="0" applyFont="1" applyFill="1" applyAlignment="1">
      <alignment horizontal="left"/>
    </xf>
    <xf numFmtId="4" fontId="1" fillId="0" borderId="0" xfId="0" applyNumberFormat="1" applyFont="1" applyFill="1" applyAlignment="1">
      <alignment horizontal="center"/>
    </xf>
    <xf numFmtId="4" fontId="1" fillId="0" borderId="0" xfId="0" applyNumberFormat="1" applyFont="1" applyFill="1" applyAlignment="1">
      <alignment horizontal="center" vertical="center"/>
    </xf>
    <xf numFmtId="0" fontId="0" fillId="0" borderId="0" xfId="0" applyBorder="1"/>
    <xf numFmtId="0" fontId="1" fillId="0" borderId="0" xfId="0" applyFont="1" applyFill="1" applyAlignment="1">
      <alignment horizontal="left"/>
    </xf>
    <xf numFmtId="4" fontId="4" fillId="0" borderId="0" xfId="0" applyNumberFormat="1" applyFont="1" applyFill="1" applyAlignment="1">
      <alignment horizontal="left"/>
    </xf>
    <xf numFmtId="0" fontId="7" fillId="0" borderId="0" xfId="0" applyFont="1" applyFill="1" applyAlignment="1">
      <alignment horizontal="center"/>
    </xf>
    <xf numFmtId="4" fontId="5" fillId="0" borderId="0" xfId="0" applyNumberFormat="1" applyFont="1" applyFill="1"/>
    <xf numFmtId="0" fontId="0" fillId="0" borderId="0" xfId="0" applyFill="1"/>
    <xf numFmtId="4" fontId="1" fillId="0" borderId="0" xfId="0" applyNumberFormat="1" applyFont="1" applyFill="1" applyAlignment="1"/>
    <xf numFmtId="0" fontId="1" fillId="0" borderId="0" xfId="0" applyFont="1" applyFill="1" applyAlignment="1"/>
    <xf numFmtId="4" fontId="8" fillId="0" borderId="0" xfId="0" applyNumberFormat="1" applyFont="1" applyFill="1"/>
    <xf numFmtId="0" fontId="7" fillId="0" borderId="0" xfId="0" applyFont="1" applyFill="1" applyAlignment="1">
      <alignment horizontal="left"/>
    </xf>
    <xf numFmtId="0" fontId="5" fillId="0" borderId="0" xfId="0" applyFont="1" applyFill="1"/>
    <xf numFmtId="4" fontId="5" fillId="0" borderId="0" xfId="0" applyNumberFormat="1" applyFont="1" applyFill="1" applyAlignment="1">
      <alignment horizontal="right"/>
    </xf>
    <xf numFmtId="0" fontId="5" fillId="0" borderId="1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5" fillId="0" borderId="1" xfId="0" applyFont="1" applyFill="1" applyBorder="1" applyAlignment="1"/>
    <xf numFmtId="4" fontId="0" fillId="0" borderId="0" xfId="0" applyNumberFormat="1" applyBorder="1" applyAlignment="1"/>
    <xf numFmtId="0" fontId="5" fillId="0" borderId="5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8" xfId="0" applyFont="1" applyFill="1" applyBorder="1" applyAlignment="1">
      <alignment horizontal="center"/>
    </xf>
    <xf numFmtId="0" fontId="5" fillId="0" borderId="5" xfId="0" applyFont="1" applyFill="1" applyBorder="1" applyAlignment="1"/>
    <xf numFmtId="0" fontId="5" fillId="0" borderId="6" xfId="0" applyFont="1" applyFill="1" applyBorder="1" applyAlignment="1">
      <alignment horizontal="center"/>
    </xf>
    <xf numFmtId="0" fontId="5" fillId="0" borderId="8" xfId="0" applyFont="1" applyFill="1" applyBorder="1" applyAlignment="1">
      <alignment horizontal="center"/>
    </xf>
    <xf numFmtId="0" fontId="1" fillId="0" borderId="9" xfId="0" applyFont="1" applyFill="1" applyBorder="1" applyAlignment="1">
      <alignment horizontal="center"/>
    </xf>
    <xf numFmtId="0" fontId="1" fillId="0" borderId="10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" fillId="0" borderId="11" xfId="0" applyFont="1" applyFill="1" applyBorder="1" applyAlignment="1">
      <alignment horizontal="left"/>
    </xf>
    <xf numFmtId="4" fontId="1" fillId="0" borderId="2" xfId="0" applyNumberFormat="1" applyFont="1" applyFill="1" applyBorder="1" applyAlignment="1">
      <alignment horizontal="right"/>
    </xf>
    <xf numFmtId="4" fontId="1" fillId="0" borderId="4" xfId="0" applyNumberFormat="1" applyFont="1" applyFill="1" applyBorder="1" applyAlignment="1">
      <alignment horizontal="right"/>
    </xf>
    <xf numFmtId="0" fontId="1" fillId="0" borderId="0" xfId="0" applyFont="1"/>
    <xf numFmtId="0" fontId="1" fillId="0" borderId="10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0" fontId="1" fillId="0" borderId="0" xfId="0" applyFont="1" applyFill="1" applyAlignment="1">
      <alignment horizontal="center"/>
    </xf>
    <xf numFmtId="4" fontId="1" fillId="0" borderId="10" xfId="0" applyNumberFormat="1" applyFont="1" applyFill="1" applyBorder="1" applyAlignment="1">
      <alignment horizontal="right"/>
    </xf>
    <xf numFmtId="4" fontId="1" fillId="0" borderId="11" xfId="0" applyNumberFormat="1" applyFont="1" applyFill="1" applyBorder="1" applyAlignment="1">
      <alignment horizontal="right"/>
    </xf>
    <xf numFmtId="0" fontId="5" fillId="0" borderId="9" xfId="0" applyFont="1" applyFill="1" applyBorder="1" applyAlignment="1">
      <alignment horizontal="center"/>
    </xf>
    <xf numFmtId="0" fontId="1" fillId="0" borderId="10" xfId="0" applyFont="1" applyFill="1" applyBorder="1" applyAlignment="1">
      <alignment horizontal="center"/>
    </xf>
    <xf numFmtId="164" fontId="1" fillId="0" borderId="10" xfId="0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vertical="top"/>
    </xf>
    <xf numFmtId="0" fontId="1" fillId="0" borderId="0" xfId="0" applyFont="1" applyFill="1" applyBorder="1" applyAlignment="1">
      <alignment horizontal="left" wrapText="1"/>
    </xf>
    <xf numFmtId="0" fontId="1" fillId="0" borderId="11" xfId="0" applyFont="1" applyFill="1" applyBorder="1" applyAlignment="1">
      <alignment horizontal="left" wrapText="1"/>
    </xf>
    <xf numFmtId="0" fontId="1" fillId="0" borderId="11" xfId="0" applyFont="1" applyFill="1" applyBorder="1" applyAlignment="1">
      <alignment horizontal="center"/>
    </xf>
    <xf numFmtId="0" fontId="7" fillId="0" borderId="9" xfId="0" applyFont="1" applyFill="1" applyBorder="1" applyAlignment="1">
      <alignment horizontal="center"/>
    </xf>
    <xf numFmtId="165" fontId="1" fillId="0" borderId="9" xfId="0" applyNumberFormat="1" applyFont="1" applyFill="1" applyBorder="1" applyAlignment="1">
      <alignment horizontal="center"/>
    </xf>
    <xf numFmtId="4" fontId="5" fillId="0" borderId="10" xfId="0" applyNumberFormat="1" applyFont="1" applyFill="1" applyBorder="1" applyAlignment="1">
      <alignment horizontal="right"/>
    </xf>
    <xf numFmtId="4" fontId="5" fillId="0" borderId="11" xfId="0" applyNumberFormat="1" applyFont="1" applyFill="1" applyBorder="1" applyAlignment="1">
      <alignment horizontal="right"/>
    </xf>
    <xf numFmtId="0" fontId="1" fillId="0" borderId="5" xfId="0" applyFont="1" applyFill="1" applyBorder="1"/>
    <xf numFmtId="4" fontId="5" fillId="0" borderId="6" xfId="0" applyNumberFormat="1" applyFont="1" applyFill="1" applyBorder="1" applyAlignment="1">
      <alignment horizontal="right"/>
    </xf>
    <xf numFmtId="0" fontId="5" fillId="0" borderId="8" xfId="0" applyFont="1" applyFill="1" applyBorder="1" applyAlignment="1">
      <alignment horizontal="right"/>
    </xf>
    <xf numFmtId="0" fontId="1" fillId="0" borderId="12" xfId="0" applyFont="1" applyFill="1" applyBorder="1"/>
    <xf numFmtId="0" fontId="5" fillId="0" borderId="13" xfId="0" applyFont="1" applyFill="1" applyBorder="1" applyAlignment="1"/>
    <xf numFmtId="0" fontId="5" fillId="0" borderId="14" xfId="0" applyFont="1" applyFill="1" applyBorder="1" applyAlignment="1"/>
    <xf numFmtId="0" fontId="5" fillId="0" borderId="15" xfId="0" applyFont="1" applyFill="1" applyBorder="1" applyAlignment="1"/>
    <xf numFmtId="4" fontId="6" fillId="0" borderId="6" xfId="0" applyNumberFormat="1" applyFont="1" applyFill="1" applyBorder="1" applyAlignment="1">
      <alignment horizontal="right"/>
    </xf>
    <xf numFmtId="4" fontId="6" fillId="0" borderId="8" xfId="0" applyNumberFormat="1" applyFont="1" applyFill="1" applyBorder="1" applyAlignment="1">
      <alignment horizontal="right"/>
    </xf>
    <xf numFmtId="4" fontId="5" fillId="0" borderId="0" xfId="0" applyNumberFormat="1" applyFont="1" applyFill="1" applyAlignment="1">
      <alignment horizontal="center"/>
    </xf>
    <xf numFmtId="0" fontId="5" fillId="0" borderId="2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 vertical="top"/>
    </xf>
    <xf numFmtId="0" fontId="5" fillId="0" borderId="3" xfId="0" applyFont="1" applyFill="1" applyBorder="1" applyAlignment="1">
      <alignment horizontal="center" vertical="top"/>
    </xf>
    <xf numFmtId="0" fontId="5" fillId="0" borderId="4" xfId="0" applyFont="1" applyFill="1" applyBorder="1" applyAlignment="1">
      <alignment horizontal="center" vertical="top"/>
    </xf>
    <xf numFmtId="0" fontId="5" fillId="0" borderId="6" xfId="0" applyFont="1" applyFill="1" applyBorder="1" applyAlignment="1">
      <alignment horizontal="center"/>
    </xf>
    <xf numFmtId="0" fontId="5" fillId="0" borderId="6" xfId="0" applyFont="1" applyFill="1" applyBorder="1" applyAlignment="1">
      <alignment horizontal="center" vertical="top"/>
    </xf>
    <xf numFmtId="0" fontId="5" fillId="0" borderId="7" xfId="0" applyFont="1" applyFill="1" applyBorder="1" applyAlignment="1">
      <alignment horizontal="center" vertical="top"/>
    </xf>
    <xf numFmtId="0" fontId="5" fillId="0" borderId="8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left"/>
    </xf>
    <xf numFmtId="0" fontId="1" fillId="0" borderId="4" xfId="0" applyFont="1" applyFill="1" applyBorder="1" applyAlignment="1">
      <alignment horizontal="left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1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0" fontId="9" fillId="0" borderId="16" xfId="0" applyFont="1" applyBorder="1" applyAlignment="1">
      <alignment horizontal="left" vertical="top" wrapText="1" indent="2"/>
    </xf>
    <xf numFmtId="0" fontId="1" fillId="0" borderId="5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left"/>
    </xf>
    <xf numFmtId="0" fontId="1" fillId="0" borderId="8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right"/>
    </xf>
    <xf numFmtId="0" fontId="1" fillId="0" borderId="0" xfId="0" applyFont="1" applyFill="1" applyBorder="1" applyAlignment="1">
      <alignment horizontal="left"/>
    </xf>
    <xf numFmtId="2" fontId="5" fillId="0" borderId="0" xfId="0" applyNumberFormat="1" applyFont="1" applyFill="1" applyAlignment="1">
      <alignment horizontal="center"/>
    </xf>
    <xf numFmtId="2" fontId="1" fillId="0" borderId="0" xfId="0" applyNumberFormat="1" applyFont="1" applyFill="1" applyAlignment="1">
      <alignment horizontal="center"/>
    </xf>
    <xf numFmtId="49" fontId="1" fillId="0" borderId="0" xfId="0" applyNumberFormat="1" applyFont="1" applyFill="1" applyBorder="1" applyAlignment="1">
      <alignment horizontal="left"/>
    </xf>
    <xf numFmtId="49" fontId="1" fillId="0" borderId="0" xfId="0" applyNumberFormat="1" applyFont="1" applyFill="1" applyBorder="1" applyAlignment="1">
      <alignment horizontal="left"/>
    </xf>
    <xf numFmtId="0" fontId="5" fillId="0" borderId="0" xfId="0" applyFont="1" applyFill="1" applyBorder="1" applyAlignment="1">
      <alignment horizontal="left"/>
    </xf>
    <xf numFmtId="1" fontId="1" fillId="0" borderId="0" xfId="0" applyNumberFormat="1" applyFont="1" applyFill="1" applyAlignment="1">
      <alignment horizontal="center"/>
    </xf>
    <xf numFmtId="0" fontId="9" fillId="0" borderId="0" xfId="1" applyFont="1" applyFill="1" applyBorder="1" applyAlignment="1">
      <alignment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99"/>
  <sheetViews>
    <sheetView tabSelected="1" topLeftCell="A40" workbookViewId="0">
      <selection activeCell="K81" sqref="K81"/>
    </sheetView>
  </sheetViews>
  <sheetFormatPr defaultRowHeight="15"/>
  <cols>
    <col min="1" max="1" width="5.42578125" style="1" customWidth="1"/>
    <col min="2" max="2" width="9" style="1" customWidth="1"/>
    <col min="3" max="3" width="11.42578125" style="1" customWidth="1"/>
    <col min="4" max="4" width="6.28515625" style="1" customWidth="1"/>
    <col min="5" max="5" width="7.7109375" style="1" customWidth="1"/>
    <col min="6" max="6" width="9.28515625" style="1" customWidth="1"/>
    <col min="7" max="7" width="12.42578125" style="1" customWidth="1"/>
    <col min="8" max="8" width="18" style="1" customWidth="1"/>
    <col min="9" max="9" width="10.28515625" style="1" customWidth="1"/>
    <col min="10" max="10" width="10.5703125" style="1" customWidth="1"/>
    <col min="11" max="11" width="9" style="1" customWidth="1"/>
    <col min="12" max="12" width="2.5703125" style="1" customWidth="1"/>
    <col min="14" max="14" width="1.140625" customWidth="1"/>
  </cols>
  <sheetData>
    <row r="1" spans="1:14">
      <c r="K1" s="2"/>
    </row>
    <row r="2" spans="1:14" ht="18.75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4" ht="18.75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4" ht="18.75">
      <c r="A4" s="4"/>
      <c r="B4" s="5"/>
      <c r="C4" s="4"/>
      <c r="D4" s="6" t="s">
        <v>2</v>
      </c>
      <c r="E4" s="5">
        <v>84</v>
      </c>
      <c r="F4" s="7" t="s">
        <v>3</v>
      </c>
      <c r="G4" s="7"/>
      <c r="H4" s="5"/>
      <c r="I4" s="5">
        <v>2013</v>
      </c>
      <c r="J4" s="7" t="s">
        <v>4</v>
      </c>
    </row>
    <row r="5" spans="1:14" ht="18.75">
      <c r="A5" s="4"/>
      <c r="B5" s="5"/>
      <c r="C5" s="3"/>
      <c r="D5" s="3"/>
      <c r="E5" s="3"/>
      <c r="F5" s="3"/>
      <c r="G5" s="3"/>
      <c r="H5" s="3"/>
      <c r="I5" s="3"/>
      <c r="J5" s="3"/>
    </row>
    <row r="6" spans="1:14" ht="15.75">
      <c r="A6" s="8" t="s">
        <v>5</v>
      </c>
      <c r="B6" s="9">
        <v>2013</v>
      </c>
      <c r="C6" s="10" t="s">
        <v>6</v>
      </c>
      <c r="D6" s="9" t="s">
        <v>7</v>
      </c>
      <c r="E6" s="11">
        <v>990.9</v>
      </c>
      <c r="F6" s="12" t="s">
        <v>8</v>
      </c>
      <c r="G6" s="12"/>
      <c r="H6" s="12"/>
      <c r="I6" s="12"/>
      <c r="J6" s="12"/>
      <c r="K6" s="12"/>
      <c r="L6" s="10"/>
      <c r="M6" s="13"/>
      <c r="N6" s="13"/>
    </row>
    <row r="7" spans="1:14" ht="15.75">
      <c r="A7" s="14">
        <v>389404.27</v>
      </c>
      <c r="B7" s="14"/>
      <c r="C7" s="15" t="s">
        <v>9</v>
      </c>
      <c r="D7" s="10"/>
      <c r="E7" s="12"/>
      <c r="F7" s="12"/>
      <c r="G7" s="16">
        <f>A7-J8</f>
        <v>248412.04</v>
      </c>
      <c r="H7" s="17" t="s">
        <v>10</v>
      </c>
      <c r="I7" s="18">
        <f>(G7/A7)*100</f>
        <v>63.792839251608612</v>
      </c>
      <c r="J7" s="12" t="s">
        <v>11</v>
      </c>
      <c r="K7" s="12"/>
      <c r="L7" s="10"/>
      <c r="M7" s="13"/>
      <c r="N7" s="13"/>
    </row>
    <row r="8" spans="1:14">
      <c r="A8" s="10" t="s">
        <v>12</v>
      </c>
      <c r="B8" s="10"/>
      <c r="C8" s="10"/>
      <c r="D8" s="10"/>
      <c r="E8" s="17"/>
      <c r="F8" s="17"/>
      <c r="G8" s="17"/>
      <c r="H8" s="17"/>
      <c r="I8" s="17"/>
      <c r="J8" s="11">
        <v>140992.23000000001</v>
      </c>
      <c r="K8" s="10" t="s">
        <v>13</v>
      </c>
      <c r="L8" s="10"/>
      <c r="M8" s="13"/>
      <c r="N8" s="13"/>
    </row>
    <row r="9" spans="1:14">
      <c r="A9" s="10" t="s">
        <v>14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</row>
    <row r="10" spans="1:14">
      <c r="A10" s="1" t="s">
        <v>15</v>
      </c>
      <c r="B10" s="19">
        <v>12526.74</v>
      </c>
      <c r="C10" s="1" t="s">
        <v>16</v>
      </c>
      <c r="E10" s="20" t="s">
        <v>17</v>
      </c>
      <c r="F10" s="21">
        <v>12928.92</v>
      </c>
      <c r="G10" s="1" t="s">
        <v>16</v>
      </c>
      <c r="I10" s="20" t="s">
        <v>18</v>
      </c>
      <c r="J10" s="22">
        <v>12548.92</v>
      </c>
      <c r="K10" s="1" t="s">
        <v>16</v>
      </c>
    </row>
    <row r="11" spans="1:14">
      <c r="A11" s="1" t="s">
        <v>19</v>
      </c>
      <c r="B11" s="19">
        <v>8538.26</v>
      </c>
      <c r="C11" s="1" t="s">
        <v>16</v>
      </c>
      <c r="E11" s="20" t="s">
        <v>20</v>
      </c>
      <c r="F11" s="21">
        <v>5661.89</v>
      </c>
      <c r="G11" s="1" t="s">
        <v>16</v>
      </c>
      <c r="I11" s="20" t="s">
        <v>21</v>
      </c>
      <c r="J11" s="22">
        <v>10146.33</v>
      </c>
      <c r="K11" s="1" t="s">
        <v>16</v>
      </c>
      <c r="M11" s="23"/>
      <c r="N11" s="23"/>
    </row>
    <row r="12" spans="1:14">
      <c r="B12" s="19"/>
      <c r="E12" s="24"/>
      <c r="F12" s="19"/>
      <c r="I12" s="24"/>
      <c r="J12" s="19"/>
      <c r="M12" s="23"/>
      <c r="N12" s="23"/>
    </row>
    <row r="13" spans="1:14" ht="15.75">
      <c r="A13" s="1" t="s">
        <v>22</v>
      </c>
      <c r="J13" s="19">
        <f>G14+G15+G16+G17</f>
        <v>140992.23000000001</v>
      </c>
      <c r="K13" s="25" t="s">
        <v>23</v>
      </c>
      <c r="M13" s="23"/>
      <c r="N13" s="23"/>
    </row>
    <row r="14" spans="1:14">
      <c r="A14" s="26" t="s">
        <v>24</v>
      </c>
      <c r="B14" s="1" t="s">
        <v>25</v>
      </c>
      <c r="G14" s="27">
        <f>(J8*43.5/100)</f>
        <v>61331.620050000005</v>
      </c>
      <c r="H14" s="1" t="s">
        <v>16</v>
      </c>
      <c r="M14" s="23"/>
      <c r="N14" s="23"/>
    </row>
    <row r="15" spans="1:14">
      <c r="A15" s="26" t="s">
        <v>24</v>
      </c>
      <c r="B15" s="1" t="s">
        <v>26</v>
      </c>
      <c r="G15" s="27">
        <f>(J8*36.6/100)</f>
        <v>51603.156180000005</v>
      </c>
      <c r="H15" s="1" t="s">
        <v>16</v>
      </c>
      <c r="M15" s="28"/>
      <c r="N15" s="28"/>
    </row>
    <row r="16" spans="1:14">
      <c r="A16" s="26" t="s">
        <v>24</v>
      </c>
      <c r="B16" s="1" t="s">
        <v>27</v>
      </c>
      <c r="G16" s="27">
        <f>(J8*12.5/100)</f>
        <v>17624.028750000001</v>
      </c>
      <c r="H16" s="1" t="s">
        <v>16</v>
      </c>
      <c r="K16" s="29"/>
      <c r="L16" s="30"/>
    </row>
    <row r="17" spans="1:14">
      <c r="A17" s="26" t="s">
        <v>24</v>
      </c>
      <c r="B17" s="1" t="s">
        <v>28</v>
      </c>
      <c r="G17" s="27">
        <f>(J8*7.4/100)</f>
        <v>10433.425020000001</v>
      </c>
      <c r="H17" s="1" t="s">
        <v>16</v>
      </c>
    </row>
    <row r="18" spans="1:14">
      <c r="G18" s="31"/>
    </row>
    <row r="19" spans="1:14">
      <c r="A19" s="32" t="s">
        <v>29</v>
      </c>
      <c r="E19" s="19"/>
      <c r="F19" s="19"/>
      <c r="G19" s="33">
        <v>37906.07</v>
      </c>
      <c r="H19" s="19" t="s">
        <v>30</v>
      </c>
      <c r="I19" s="19"/>
      <c r="J19" s="19"/>
      <c r="K19" s="19"/>
    </row>
    <row r="20" spans="1:14" ht="15.75" thickBot="1">
      <c r="A20" s="34">
        <f>G19*I7/100</f>
        <v>24181.358301702236</v>
      </c>
      <c r="B20" s="34"/>
      <c r="C20" s="1" t="s">
        <v>31</v>
      </c>
    </row>
    <row r="21" spans="1:14">
      <c r="A21" s="35" t="s">
        <v>2</v>
      </c>
      <c r="B21" s="36" t="s">
        <v>32</v>
      </c>
      <c r="C21" s="37"/>
      <c r="D21" s="37"/>
      <c r="E21" s="37"/>
      <c r="F21" s="37"/>
      <c r="G21" s="37"/>
      <c r="H21" s="38"/>
      <c r="I21" s="35" t="s">
        <v>33</v>
      </c>
      <c r="J21" s="39" t="s">
        <v>34</v>
      </c>
      <c r="K21" s="36" t="s">
        <v>35</v>
      </c>
      <c r="L21" s="38"/>
      <c r="M21" s="23"/>
      <c r="N21" s="40"/>
    </row>
    <row r="22" spans="1:14" ht="15.75" thickBot="1">
      <c r="A22" s="41" t="s">
        <v>36</v>
      </c>
      <c r="B22" s="42"/>
      <c r="C22" s="43"/>
      <c r="D22" s="43"/>
      <c r="E22" s="43"/>
      <c r="F22" s="43"/>
      <c r="G22" s="43"/>
      <c r="H22" s="44"/>
      <c r="I22" s="41" t="s">
        <v>37</v>
      </c>
      <c r="J22" s="45"/>
      <c r="K22" s="46" t="s">
        <v>38</v>
      </c>
      <c r="L22" s="47"/>
      <c r="M22" s="23"/>
      <c r="N22" s="23"/>
    </row>
    <row r="23" spans="1:14">
      <c r="A23" s="48">
        <v>1</v>
      </c>
      <c r="B23" s="49" t="s">
        <v>39</v>
      </c>
      <c r="C23" s="50"/>
      <c r="D23" s="50"/>
      <c r="E23" s="50"/>
      <c r="F23" s="50"/>
      <c r="G23" s="50"/>
      <c r="H23" s="51"/>
      <c r="I23" s="48" t="s">
        <v>40</v>
      </c>
      <c r="J23" s="48">
        <v>1</v>
      </c>
      <c r="K23" s="52">
        <f>65765/7</f>
        <v>9395</v>
      </c>
      <c r="L23" s="53"/>
      <c r="M23" s="54"/>
      <c r="N23" s="54"/>
    </row>
    <row r="24" spans="1:14">
      <c r="A24" s="48">
        <f>A23+1</f>
        <v>2</v>
      </c>
      <c r="B24" s="55" t="s">
        <v>41</v>
      </c>
      <c r="C24" s="56"/>
      <c r="D24" s="56"/>
      <c r="E24" s="56"/>
      <c r="F24" s="56"/>
      <c r="G24" s="56"/>
      <c r="H24" s="51"/>
      <c r="I24" s="48" t="s">
        <v>40</v>
      </c>
      <c r="J24" s="57">
        <v>1</v>
      </c>
      <c r="K24" s="58">
        <v>2450</v>
      </c>
      <c r="L24" s="59"/>
      <c r="M24" s="23"/>
      <c r="N24" s="23"/>
    </row>
    <row r="25" spans="1:14">
      <c r="A25" s="48">
        <f t="shared" ref="A25:A39" si="0">A24+1</f>
        <v>3</v>
      </c>
      <c r="B25" s="55" t="s">
        <v>42</v>
      </c>
      <c r="C25" s="56"/>
      <c r="D25" s="56"/>
      <c r="E25" s="56"/>
      <c r="F25" s="56"/>
      <c r="G25" s="56"/>
      <c r="H25" s="51"/>
      <c r="I25" s="60" t="s">
        <v>40</v>
      </c>
      <c r="J25" s="61">
        <v>1</v>
      </c>
      <c r="K25" s="58">
        <v>50</v>
      </c>
      <c r="L25" s="59"/>
      <c r="M25" s="23"/>
      <c r="N25" s="23"/>
    </row>
    <row r="26" spans="1:14">
      <c r="A26" s="48">
        <f t="shared" si="0"/>
        <v>4</v>
      </c>
      <c r="B26" s="49" t="s">
        <v>43</v>
      </c>
      <c r="C26" s="50"/>
      <c r="D26" s="50"/>
      <c r="E26" s="50"/>
      <c r="F26" s="50"/>
      <c r="G26" s="50"/>
      <c r="H26" s="51"/>
      <c r="I26" s="48" t="s">
        <v>40</v>
      </c>
      <c r="J26" s="61">
        <v>13</v>
      </c>
      <c r="K26" s="58">
        <v>1330.3</v>
      </c>
      <c r="L26" s="59"/>
      <c r="M26" s="23"/>
      <c r="N26" s="23"/>
    </row>
    <row r="27" spans="1:14">
      <c r="A27" s="48">
        <f t="shared" si="0"/>
        <v>5</v>
      </c>
      <c r="B27" s="55" t="s">
        <v>44</v>
      </c>
      <c r="C27" s="56"/>
      <c r="D27" s="56"/>
      <c r="E27" s="56"/>
      <c r="F27" s="56"/>
      <c r="G27" s="56"/>
      <c r="H27" s="51"/>
      <c r="I27" s="48" t="s">
        <v>45</v>
      </c>
      <c r="J27" s="62">
        <v>252</v>
      </c>
      <c r="K27" s="58">
        <v>1600</v>
      </c>
      <c r="L27" s="59"/>
      <c r="N27" s="10"/>
    </row>
    <row r="28" spans="1:14">
      <c r="A28" s="48">
        <f t="shared" si="0"/>
        <v>6</v>
      </c>
      <c r="B28" s="55" t="s">
        <v>46</v>
      </c>
      <c r="C28" s="56"/>
      <c r="D28" s="56"/>
      <c r="E28" s="56"/>
      <c r="F28" s="56"/>
      <c r="G28" s="56"/>
      <c r="H28" s="51"/>
      <c r="I28" s="48" t="s">
        <v>45</v>
      </c>
      <c r="J28" s="62">
        <v>252</v>
      </c>
      <c r="K28" s="58">
        <v>1600</v>
      </c>
      <c r="L28" s="59"/>
      <c r="N28" s="63"/>
    </row>
    <row r="29" spans="1:14">
      <c r="A29" s="48">
        <f t="shared" si="0"/>
        <v>7</v>
      </c>
      <c r="B29" s="49" t="s">
        <v>47</v>
      </c>
      <c r="C29" s="64"/>
      <c r="D29" s="64"/>
      <c r="E29" s="64"/>
      <c r="F29" s="64"/>
      <c r="G29" s="64"/>
      <c r="H29" s="65"/>
      <c r="I29" s="66" t="s">
        <v>48</v>
      </c>
      <c r="J29" s="62">
        <v>2</v>
      </c>
      <c r="K29" s="58">
        <f>1100*0.0364</f>
        <v>40.04</v>
      </c>
      <c r="L29" s="59"/>
    </row>
    <row r="30" spans="1:14">
      <c r="A30" s="48">
        <f t="shared" si="0"/>
        <v>8</v>
      </c>
      <c r="B30" s="55" t="s">
        <v>49</v>
      </c>
      <c r="C30" s="56"/>
      <c r="D30" s="56"/>
      <c r="E30" s="56"/>
      <c r="F30" s="56"/>
      <c r="G30" s="56"/>
      <c r="H30" s="51"/>
      <c r="I30" s="48" t="s">
        <v>40</v>
      </c>
      <c r="J30" s="48">
        <v>1</v>
      </c>
      <c r="K30" s="58">
        <v>278</v>
      </c>
      <c r="L30" s="59"/>
    </row>
    <row r="31" spans="1:14">
      <c r="A31" s="48">
        <f t="shared" si="0"/>
        <v>9</v>
      </c>
      <c r="B31" s="55" t="s">
        <v>50</v>
      </c>
      <c r="C31" s="50"/>
      <c r="D31" s="50"/>
      <c r="E31" s="50"/>
      <c r="F31" s="50"/>
      <c r="G31" s="50"/>
      <c r="H31" s="51"/>
      <c r="I31" s="67" t="s">
        <v>51</v>
      </c>
      <c r="J31" s="67" t="s">
        <v>51</v>
      </c>
      <c r="K31" s="58">
        <v>300</v>
      </c>
      <c r="L31" s="59"/>
    </row>
    <row r="32" spans="1:14">
      <c r="A32" s="48">
        <f t="shared" si="0"/>
        <v>10</v>
      </c>
      <c r="B32" s="55" t="s">
        <v>52</v>
      </c>
      <c r="C32" s="56"/>
      <c r="D32" s="56"/>
      <c r="E32" s="56"/>
      <c r="F32" s="56"/>
      <c r="G32" s="56"/>
      <c r="H32" s="51"/>
      <c r="I32" s="66" t="s">
        <v>45</v>
      </c>
      <c r="J32" s="68">
        <f>1080/12</f>
        <v>90</v>
      </c>
      <c r="K32" s="58">
        <f>(8028.13+3000)/12</f>
        <v>919.01083333333338</v>
      </c>
      <c r="L32" s="59"/>
    </row>
    <row r="33" spans="1:12">
      <c r="A33" s="48">
        <f t="shared" si="0"/>
        <v>11</v>
      </c>
      <c r="B33" s="55" t="s">
        <v>53</v>
      </c>
      <c r="C33" s="56"/>
      <c r="D33" s="56"/>
      <c r="E33" s="56"/>
      <c r="F33" s="56"/>
      <c r="G33" s="56"/>
      <c r="H33" s="51"/>
      <c r="I33" s="48" t="s">
        <v>40</v>
      </c>
      <c r="J33" s="48">
        <v>3</v>
      </c>
      <c r="K33" s="58">
        <v>420</v>
      </c>
      <c r="L33" s="59"/>
    </row>
    <row r="34" spans="1:12">
      <c r="A34" s="48">
        <f t="shared" si="0"/>
        <v>12</v>
      </c>
      <c r="B34" s="55" t="s">
        <v>54</v>
      </c>
      <c r="C34" s="56"/>
      <c r="D34" s="56"/>
      <c r="E34" s="56"/>
      <c r="F34" s="56"/>
      <c r="G34" s="56"/>
      <c r="H34" s="51"/>
      <c r="I34" s="48" t="s">
        <v>40</v>
      </c>
      <c r="J34" s="48">
        <v>1</v>
      </c>
      <c r="K34" s="58">
        <f>24032/8</f>
        <v>3004</v>
      </c>
      <c r="L34" s="59"/>
    </row>
    <row r="35" spans="1:12">
      <c r="A35" s="48">
        <f t="shared" si="0"/>
        <v>13</v>
      </c>
      <c r="B35" s="55" t="s">
        <v>55</v>
      </c>
      <c r="C35" s="56"/>
      <c r="D35" s="56"/>
      <c r="E35" s="56"/>
      <c r="F35" s="56"/>
      <c r="G35" s="56"/>
      <c r="H35" s="51"/>
      <c r="I35" s="48" t="s">
        <v>40</v>
      </c>
      <c r="J35" s="48">
        <v>1</v>
      </c>
      <c r="K35" s="58">
        <f>6000*0.5</f>
        <v>3000</v>
      </c>
      <c r="L35" s="59"/>
    </row>
    <row r="36" spans="1:12">
      <c r="A36" s="48">
        <f t="shared" si="0"/>
        <v>14</v>
      </c>
      <c r="B36" s="55" t="s">
        <v>56</v>
      </c>
      <c r="C36" s="56"/>
      <c r="D36" s="56"/>
      <c r="E36" s="56"/>
      <c r="F36" s="56"/>
      <c r="G36" s="56"/>
      <c r="H36" s="51"/>
      <c r="I36" s="66" t="s">
        <v>40</v>
      </c>
      <c r="J36" s="48">
        <v>4</v>
      </c>
      <c r="K36" s="58">
        <f>319.2*4*0.2095</f>
        <v>267.4896</v>
      </c>
      <c r="L36" s="59"/>
    </row>
    <row r="37" spans="1:12">
      <c r="A37" s="48">
        <f t="shared" si="0"/>
        <v>15</v>
      </c>
      <c r="B37" s="55" t="s">
        <v>57</v>
      </c>
      <c r="C37" s="56"/>
      <c r="D37" s="56"/>
      <c r="E37" s="56"/>
      <c r="F37" s="56"/>
      <c r="G37" s="56"/>
      <c r="H37" s="51"/>
      <c r="I37" s="66" t="s">
        <v>40</v>
      </c>
      <c r="J37" s="48">
        <v>4</v>
      </c>
      <c r="K37" s="58">
        <f>116.8*4*0.2095</f>
        <v>97.878399999999999</v>
      </c>
      <c r="L37" s="59"/>
    </row>
    <row r="38" spans="1:12">
      <c r="A38" s="48">
        <f t="shared" si="0"/>
        <v>16</v>
      </c>
      <c r="B38" s="55" t="s">
        <v>58</v>
      </c>
      <c r="C38" s="56"/>
      <c r="D38" s="56"/>
      <c r="E38" s="56"/>
      <c r="F38" s="56"/>
      <c r="G38" s="56"/>
      <c r="H38" s="51"/>
      <c r="I38" s="66" t="s">
        <v>59</v>
      </c>
      <c r="J38" s="48">
        <v>12</v>
      </c>
      <c r="K38" s="58">
        <f>2000*12*0.2095</f>
        <v>5028</v>
      </c>
      <c r="L38" s="59"/>
    </row>
    <row r="39" spans="1:12">
      <c r="A39" s="48">
        <f t="shared" si="0"/>
        <v>17</v>
      </c>
      <c r="B39" s="55" t="s">
        <v>60</v>
      </c>
      <c r="C39" s="50"/>
      <c r="D39" s="50"/>
      <c r="E39" s="50"/>
      <c r="F39" s="50"/>
      <c r="G39" s="50"/>
      <c r="H39" s="51"/>
      <c r="I39" s="48" t="s">
        <v>40</v>
      </c>
      <c r="J39" s="57">
        <v>2</v>
      </c>
      <c r="K39" s="58">
        <f>(9000+5031)/3*2*0.04</f>
        <v>374.16</v>
      </c>
      <c r="L39" s="59"/>
    </row>
    <row r="40" spans="1:12">
      <c r="A40" s="48"/>
      <c r="B40" s="55" t="s">
        <v>61</v>
      </c>
      <c r="C40" s="56"/>
      <c r="D40" s="56"/>
      <c r="E40" s="56"/>
      <c r="F40" s="56"/>
      <c r="G40" s="56"/>
      <c r="H40" s="51"/>
      <c r="I40" s="48"/>
      <c r="J40" s="57"/>
      <c r="K40" s="58">
        <v>860.7</v>
      </c>
      <c r="L40" s="59"/>
    </row>
    <row r="41" spans="1:12">
      <c r="A41" s="48"/>
      <c r="B41" s="55" t="s">
        <v>62</v>
      </c>
      <c r="C41" s="56"/>
      <c r="D41" s="56"/>
      <c r="E41" s="56"/>
      <c r="F41" s="56"/>
      <c r="G41" s="56"/>
      <c r="H41" s="51"/>
      <c r="I41" s="48"/>
      <c r="J41" s="57"/>
      <c r="K41" s="58"/>
      <c r="L41" s="59"/>
    </row>
    <row r="42" spans="1:12">
      <c r="A42" s="48"/>
      <c r="B42" s="55" t="s">
        <v>63</v>
      </c>
      <c r="C42" s="56"/>
      <c r="D42" s="56"/>
      <c r="E42" s="56"/>
      <c r="F42" s="56"/>
      <c r="G42" s="56"/>
      <c r="H42" s="56"/>
      <c r="I42" s="48"/>
      <c r="J42" s="9"/>
      <c r="K42" s="69">
        <f>SUM(K23:L40)</f>
        <v>31014.578833333337</v>
      </c>
      <c r="L42" s="70"/>
    </row>
    <row r="43" spans="1:12">
      <c r="A43" s="48"/>
      <c r="B43" s="55" t="s">
        <v>64</v>
      </c>
      <c r="C43" s="56"/>
      <c r="D43" s="56"/>
      <c r="E43" s="56"/>
      <c r="F43" s="56"/>
      <c r="G43" s="56"/>
      <c r="H43" s="56"/>
      <c r="I43" s="48"/>
      <c r="J43" s="9"/>
      <c r="K43" s="58">
        <f>K42*0.14</f>
        <v>4342.0410366666674</v>
      </c>
      <c r="L43" s="59"/>
    </row>
    <row r="44" spans="1:12" ht="15.75" thickBot="1">
      <c r="A44" s="48"/>
      <c r="B44" s="1" t="s">
        <v>65</v>
      </c>
      <c r="I44" s="71"/>
      <c r="K44" s="72">
        <f>SUM(K42:L43)</f>
        <v>35356.619870000002</v>
      </c>
      <c r="L44" s="73"/>
    </row>
    <row r="45" spans="1:12" ht="16.5" thickBot="1">
      <c r="A45" s="74"/>
      <c r="B45" s="75" t="s">
        <v>66</v>
      </c>
      <c r="C45" s="76"/>
      <c r="D45" s="76"/>
      <c r="E45" s="76"/>
      <c r="F45" s="76"/>
      <c r="G45" s="76"/>
      <c r="H45" s="77"/>
      <c r="I45" s="74"/>
      <c r="J45" s="74"/>
      <c r="K45" s="78">
        <f>K44</f>
        <v>35356.619870000002</v>
      </c>
      <c r="L45" s="79"/>
    </row>
    <row r="46" spans="1:12">
      <c r="A46" s="1" t="s">
        <v>67</v>
      </c>
    </row>
    <row r="47" spans="1:12">
      <c r="A47" s="1" t="s">
        <v>68</v>
      </c>
      <c r="D47" s="57">
        <f>I4</f>
        <v>2013</v>
      </c>
      <c r="E47" s="1" t="s">
        <v>69</v>
      </c>
      <c r="G47" s="80">
        <f>K45-G19</f>
        <v>-2549.4501299999974</v>
      </c>
      <c r="H47" s="1" t="s">
        <v>70</v>
      </c>
    </row>
    <row r="48" spans="1:12" ht="15.75" thickBot="1">
      <c r="A48" s="1" t="s">
        <v>71</v>
      </c>
      <c r="B48" s="57">
        <f>I4</f>
        <v>2013</v>
      </c>
      <c r="C48" s="1" t="s">
        <v>72</v>
      </c>
    </row>
    <row r="49" spans="1:14">
      <c r="A49" s="81" t="s">
        <v>2</v>
      </c>
      <c r="B49" s="82" t="s">
        <v>73</v>
      </c>
      <c r="C49" s="83"/>
      <c r="D49" s="83"/>
      <c r="E49" s="83"/>
      <c r="F49" s="82" t="s">
        <v>74</v>
      </c>
      <c r="G49" s="83"/>
      <c r="H49" s="84"/>
      <c r="I49" s="82" t="s">
        <v>75</v>
      </c>
      <c r="J49" s="83"/>
      <c r="K49" s="83"/>
      <c r="L49" s="84"/>
    </row>
    <row r="50" spans="1:14" ht="15.75" thickBot="1">
      <c r="A50" s="85"/>
      <c r="B50" s="86"/>
      <c r="C50" s="87"/>
      <c r="D50" s="87"/>
      <c r="E50" s="87"/>
      <c r="F50" s="86"/>
      <c r="G50" s="87"/>
      <c r="H50" s="88"/>
      <c r="I50" s="86" t="s">
        <v>76</v>
      </c>
      <c r="J50" s="87"/>
      <c r="K50" s="87"/>
      <c r="L50" s="88"/>
    </row>
    <row r="51" spans="1:14">
      <c r="A51" s="89" t="s">
        <v>77</v>
      </c>
      <c r="B51" s="90" t="s">
        <v>78</v>
      </c>
      <c r="C51" s="90"/>
      <c r="D51" s="90"/>
      <c r="E51" s="91"/>
      <c r="F51" s="92" t="s">
        <v>79</v>
      </c>
      <c r="G51" s="93"/>
      <c r="H51" s="94"/>
      <c r="I51" s="92" t="s">
        <v>80</v>
      </c>
      <c r="J51" s="93"/>
      <c r="K51" s="93"/>
      <c r="L51" s="94"/>
    </row>
    <row r="52" spans="1:14">
      <c r="A52" s="48" t="s">
        <v>81</v>
      </c>
      <c r="B52" s="56" t="s">
        <v>82</v>
      </c>
      <c r="C52" s="56"/>
      <c r="D52" s="56"/>
      <c r="E52" s="51"/>
      <c r="F52" s="95" t="s">
        <v>83</v>
      </c>
      <c r="G52" s="96"/>
      <c r="H52" s="97"/>
      <c r="I52" s="95" t="s">
        <v>84</v>
      </c>
      <c r="J52" s="96"/>
      <c r="K52" s="96"/>
      <c r="L52" s="97"/>
      <c r="M52" s="98"/>
      <c r="N52" s="98"/>
    </row>
    <row r="53" spans="1:14">
      <c r="A53" s="48" t="s">
        <v>85</v>
      </c>
      <c r="B53" s="56" t="s">
        <v>86</v>
      </c>
      <c r="C53" s="56"/>
      <c r="D53" s="56"/>
      <c r="E53" s="51"/>
      <c r="F53" s="95" t="s">
        <v>87</v>
      </c>
      <c r="G53" s="96"/>
      <c r="H53" s="97"/>
      <c r="I53" s="95" t="s">
        <v>88</v>
      </c>
      <c r="J53" s="96"/>
      <c r="K53" s="96"/>
      <c r="L53" s="97"/>
      <c r="M53" s="98"/>
      <c r="N53" s="98"/>
    </row>
    <row r="54" spans="1:14">
      <c r="A54" s="48" t="s">
        <v>89</v>
      </c>
      <c r="B54" s="56" t="s">
        <v>90</v>
      </c>
      <c r="C54" s="56"/>
      <c r="D54" s="56"/>
      <c r="E54" s="51"/>
      <c r="F54" s="95" t="s">
        <v>91</v>
      </c>
      <c r="G54" s="96"/>
      <c r="H54" s="97"/>
      <c r="I54" s="95" t="s">
        <v>92</v>
      </c>
      <c r="J54" s="96"/>
      <c r="K54" s="96"/>
      <c r="L54" s="97"/>
      <c r="M54" s="98"/>
      <c r="N54" s="98"/>
    </row>
    <row r="55" spans="1:14">
      <c r="A55" s="48" t="s">
        <v>93</v>
      </c>
      <c r="B55" s="56" t="s">
        <v>94</v>
      </c>
      <c r="C55" s="56"/>
      <c r="D55" s="56"/>
      <c r="E55" s="51"/>
      <c r="F55" s="95" t="s">
        <v>95</v>
      </c>
      <c r="G55" s="96"/>
      <c r="H55" s="97"/>
      <c r="I55" s="95" t="s">
        <v>96</v>
      </c>
      <c r="J55" s="96"/>
      <c r="K55" s="96"/>
      <c r="L55" s="97"/>
      <c r="M55" s="98"/>
      <c r="N55" s="98"/>
    </row>
    <row r="56" spans="1:14" ht="15.75" thickBot="1">
      <c r="A56" s="99" t="s">
        <v>97</v>
      </c>
      <c r="B56" s="100" t="s">
        <v>98</v>
      </c>
      <c r="C56" s="100"/>
      <c r="D56" s="100"/>
      <c r="E56" s="101"/>
      <c r="F56" s="42" t="s">
        <v>99</v>
      </c>
      <c r="G56" s="43"/>
      <c r="H56" s="44"/>
      <c r="I56" s="42" t="s">
        <v>100</v>
      </c>
      <c r="J56" s="43"/>
      <c r="K56" s="43"/>
      <c r="L56" s="44"/>
      <c r="M56" s="98"/>
      <c r="N56" s="98"/>
    </row>
    <row r="57" spans="1:14">
      <c r="M57" s="98"/>
      <c r="N57" s="98"/>
    </row>
    <row r="58" spans="1:14">
      <c r="A58" s="102" t="s">
        <v>101</v>
      </c>
      <c r="B58" s="57">
        <f>I4+1</f>
        <v>2014</v>
      </c>
      <c r="C58" s="1" t="s">
        <v>102</v>
      </c>
      <c r="M58" s="98"/>
      <c r="N58" s="98"/>
    </row>
    <row r="59" spans="1:14">
      <c r="A59" s="103" t="s">
        <v>103</v>
      </c>
      <c r="M59" s="98"/>
      <c r="N59" s="98"/>
    </row>
    <row r="60" spans="1:14">
      <c r="A60" s="103" t="s">
        <v>104</v>
      </c>
      <c r="F60" s="104">
        <f>H77</f>
        <v>2.64494818431056</v>
      </c>
      <c r="G60" s="1" t="s">
        <v>105</v>
      </c>
      <c r="M60" s="98"/>
      <c r="N60" s="98"/>
    </row>
    <row r="61" spans="1:14">
      <c r="A61" s="103" t="s">
        <v>106</v>
      </c>
      <c r="C61" s="105"/>
      <c r="G61" s="57"/>
      <c r="M61" s="98"/>
      <c r="N61" s="98"/>
    </row>
    <row r="62" spans="1:14">
      <c r="A62" s="103" t="s">
        <v>107</v>
      </c>
      <c r="E62" s="57"/>
      <c r="K62" s="57"/>
      <c r="M62" s="98"/>
      <c r="N62" s="98"/>
    </row>
    <row r="63" spans="1:14">
      <c r="A63" s="106" t="s">
        <v>108</v>
      </c>
      <c r="B63" s="106"/>
      <c r="C63" s="106"/>
      <c r="D63" s="106"/>
      <c r="E63" s="106"/>
      <c r="F63" s="106"/>
      <c r="G63" s="106"/>
      <c r="H63" s="106"/>
      <c r="I63" s="106"/>
      <c r="J63" s="106"/>
      <c r="K63" s="106"/>
      <c r="L63" s="24"/>
      <c r="M63" s="98"/>
      <c r="N63" s="98"/>
    </row>
    <row r="64" spans="1:14">
      <c r="A64" s="107" t="s">
        <v>109</v>
      </c>
      <c r="B64" s="107"/>
      <c r="C64" s="107"/>
      <c r="D64" s="107"/>
      <c r="E64" s="107"/>
      <c r="F64" s="107"/>
      <c r="G64" s="107"/>
      <c r="H64" s="107"/>
      <c r="I64" s="107"/>
      <c r="J64" s="107"/>
      <c r="K64" s="107"/>
      <c r="L64" s="107"/>
      <c r="M64" s="98"/>
      <c r="N64" s="98"/>
    </row>
    <row r="65" spans="1:14">
      <c r="A65" s="107" t="s">
        <v>110</v>
      </c>
      <c r="B65" s="107"/>
      <c r="C65" s="107"/>
      <c r="D65" s="107"/>
      <c r="E65" s="107"/>
      <c r="F65" s="107"/>
      <c r="G65" s="107"/>
      <c r="H65" s="107"/>
      <c r="I65" s="107"/>
      <c r="J65" s="107"/>
      <c r="K65" s="107"/>
      <c r="L65" s="107"/>
      <c r="M65" s="98"/>
      <c r="N65" s="98"/>
    </row>
    <row r="66" spans="1:14">
      <c r="M66" s="98"/>
      <c r="N66" s="98"/>
    </row>
    <row r="67" spans="1:14">
      <c r="A67" s="103" t="s">
        <v>111</v>
      </c>
      <c r="B67" s="57">
        <f>I4+1</f>
        <v>2014</v>
      </c>
      <c r="C67" s="1" t="s">
        <v>112</v>
      </c>
      <c r="M67" s="98"/>
      <c r="N67" s="98"/>
    </row>
    <row r="68" spans="1:14">
      <c r="A68" s="103" t="s">
        <v>113</v>
      </c>
      <c r="M68" s="98"/>
      <c r="N68" s="98"/>
    </row>
    <row r="69" spans="1:14">
      <c r="A69" s="103" t="s">
        <v>114</v>
      </c>
      <c r="J69" s="19">
        <v>1500</v>
      </c>
      <c r="K69" s="1" t="s">
        <v>16</v>
      </c>
      <c r="M69" s="98"/>
      <c r="N69" s="98"/>
    </row>
    <row r="70" spans="1:14">
      <c r="A70" s="103" t="s">
        <v>115</v>
      </c>
      <c r="J70" s="19">
        <v>15000</v>
      </c>
      <c r="K70" s="1" t="s">
        <v>16</v>
      </c>
      <c r="M70" s="98"/>
      <c r="N70" s="98"/>
    </row>
    <row r="71" spans="1:14">
      <c r="A71" s="103" t="s">
        <v>116</v>
      </c>
      <c r="J71" s="19">
        <v>8000</v>
      </c>
      <c r="K71" s="1" t="s">
        <v>16</v>
      </c>
      <c r="M71" s="98"/>
      <c r="N71" s="98"/>
    </row>
    <row r="72" spans="1:14">
      <c r="A72" s="103" t="s">
        <v>117</v>
      </c>
      <c r="J72" s="19">
        <v>8000</v>
      </c>
      <c r="K72" s="1" t="s">
        <v>16</v>
      </c>
      <c r="M72" s="98"/>
      <c r="N72" s="98"/>
    </row>
    <row r="73" spans="1:14">
      <c r="A73" s="103" t="s">
        <v>118</v>
      </c>
      <c r="J73" s="19">
        <v>1500</v>
      </c>
      <c r="K73" s="1" t="s">
        <v>16</v>
      </c>
      <c r="M73" s="98"/>
      <c r="N73" s="98"/>
    </row>
    <row r="74" spans="1:14">
      <c r="A74" s="108" t="s">
        <v>119</v>
      </c>
      <c r="J74" s="27">
        <f>SUM(J69:J73)</f>
        <v>34000</v>
      </c>
      <c r="K74" s="33" t="s">
        <v>120</v>
      </c>
      <c r="M74" s="98"/>
      <c r="N74" s="98"/>
    </row>
    <row r="75" spans="1:14">
      <c r="A75" s="103"/>
      <c r="H75" s="57"/>
      <c r="K75" s="27"/>
      <c r="M75" s="98"/>
      <c r="N75" s="98"/>
    </row>
    <row r="76" spans="1:14">
      <c r="A76" s="103" t="s">
        <v>121</v>
      </c>
      <c r="H76" s="57">
        <f>I4</f>
        <v>2013</v>
      </c>
      <c r="I76" s="1" t="s">
        <v>122</v>
      </c>
      <c r="K76" s="80">
        <f>G47</f>
        <v>-2549.4501299999974</v>
      </c>
      <c r="M76" s="98"/>
      <c r="N76" s="98"/>
    </row>
    <row r="77" spans="1:14">
      <c r="A77" s="103" t="s">
        <v>123</v>
      </c>
      <c r="C77" s="80">
        <f>J74+K76</f>
        <v>31450.549870000003</v>
      </c>
      <c r="D77" s="57" t="s">
        <v>124</v>
      </c>
      <c r="E77" s="109">
        <f>I4+1</f>
        <v>2014</v>
      </c>
      <c r="F77" s="1" t="s">
        <v>125</v>
      </c>
      <c r="H77" s="104">
        <f>C77/(E6*12)</f>
        <v>2.64494818431056</v>
      </c>
      <c r="I77" s="1" t="s">
        <v>126</v>
      </c>
    </row>
    <row r="79" spans="1:14">
      <c r="B79" s="1" t="s">
        <v>127</v>
      </c>
    </row>
    <row r="80" spans="1:14">
      <c r="B80" s="1" t="s">
        <v>74</v>
      </c>
      <c r="I80" s="1" t="s">
        <v>128</v>
      </c>
    </row>
    <row r="81" spans="1:12">
      <c r="K81" s="2"/>
    </row>
    <row r="82" spans="1:12">
      <c r="A82" s="96"/>
      <c r="B82" s="96"/>
      <c r="C82" s="96"/>
      <c r="D82" s="96"/>
      <c r="E82" s="96"/>
      <c r="F82" s="96"/>
      <c r="G82" s="96"/>
      <c r="H82" s="96"/>
      <c r="I82" s="96"/>
      <c r="J82" s="96"/>
      <c r="K82" s="96"/>
    </row>
    <row r="83" spans="1:12">
      <c r="A83" s="10"/>
      <c r="B83" s="10"/>
      <c r="C83" s="10"/>
      <c r="D83" s="10"/>
      <c r="E83" s="10"/>
      <c r="F83" s="10"/>
      <c r="G83" s="10"/>
      <c r="H83" s="10"/>
      <c r="I83" s="10"/>
      <c r="J83" s="110"/>
      <c r="K83" s="10"/>
    </row>
    <row r="84" spans="1:12">
      <c r="A84" s="10"/>
      <c r="B84" s="10"/>
      <c r="C84" s="10"/>
      <c r="D84" s="10"/>
      <c r="E84" s="10"/>
      <c r="F84" s="10"/>
      <c r="G84" s="10"/>
      <c r="H84" s="10"/>
      <c r="I84" s="10"/>
      <c r="J84" s="110"/>
      <c r="K84" s="10"/>
    </row>
    <row r="85" spans="1:12">
      <c r="A85" s="10"/>
      <c r="B85" s="10"/>
      <c r="C85" s="10"/>
      <c r="D85" s="10"/>
      <c r="E85" s="10"/>
      <c r="F85" s="10"/>
      <c r="G85" s="10"/>
      <c r="H85" s="10"/>
      <c r="I85" s="10"/>
      <c r="J85" s="110"/>
      <c r="K85" s="10"/>
    </row>
    <row r="86" spans="1:12">
      <c r="A86" s="10"/>
      <c r="B86" s="10"/>
      <c r="C86" s="10"/>
      <c r="D86" s="10"/>
      <c r="E86" s="10"/>
      <c r="F86" s="10"/>
      <c r="G86" s="10"/>
      <c r="H86" s="10"/>
      <c r="I86" s="10"/>
      <c r="J86" s="110"/>
      <c r="K86" s="10"/>
    </row>
    <row r="87" spans="1:12">
      <c r="A87" s="10"/>
      <c r="B87" s="10"/>
      <c r="C87" s="10"/>
      <c r="D87" s="10"/>
      <c r="E87" s="10"/>
      <c r="F87" s="10"/>
      <c r="G87" s="10"/>
      <c r="H87" s="10"/>
      <c r="I87" s="10"/>
      <c r="J87" s="110"/>
      <c r="K87" s="10"/>
    </row>
    <row r="88" spans="1:12">
      <c r="A88" s="10"/>
      <c r="B88" s="10"/>
      <c r="C88" s="10"/>
      <c r="D88" s="10"/>
      <c r="E88" s="10"/>
      <c r="F88" s="10"/>
      <c r="G88" s="10"/>
      <c r="H88" s="10"/>
      <c r="I88" s="10"/>
      <c r="J88" s="110"/>
      <c r="K88" s="10"/>
    </row>
    <row r="89" spans="1:12">
      <c r="A89" s="10"/>
      <c r="B89" s="10"/>
      <c r="C89" s="10"/>
      <c r="D89" s="10"/>
      <c r="E89" s="10"/>
      <c r="F89" s="10"/>
      <c r="G89" s="10"/>
      <c r="H89" s="10"/>
      <c r="I89" s="10"/>
      <c r="J89" s="110"/>
      <c r="K89" s="10"/>
    </row>
    <row r="90" spans="1:12">
      <c r="A90" s="10"/>
      <c r="B90" s="10"/>
      <c r="C90" s="10"/>
      <c r="D90" s="10"/>
      <c r="E90" s="10"/>
      <c r="F90" s="10"/>
      <c r="G90" s="10"/>
      <c r="H90" s="10"/>
      <c r="I90" s="10"/>
      <c r="J90" s="110"/>
      <c r="K90" s="10"/>
      <c r="L90" s="2"/>
    </row>
    <row r="91" spans="1:12">
      <c r="A91" s="10"/>
      <c r="B91" s="10"/>
      <c r="C91" s="10"/>
      <c r="D91" s="10"/>
      <c r="E91" s="10"/>
      <c r="F91" s="10"/>
      <c r="G91" s="10"/>
      <c r="H91" s="10"/>
      <c r="I91" s="10"/>
      <c r="J91" s="110"/>
      <c r="K91" s="10"/>
    </row>
    <row r="92" spans="1:12">
      <c r="A92" s="10"/>
      <c r="B92" s="10"/>
      <c r="C92" s="10"/>
      <c r="D92" s="10"/>
      <c r="E92" s="10"/>
      <c r="F92" s="10"/>
      <c r="G92" s="10"/>
      <c r="H92" s="10"/>
      <c r="I92" s="10"/>
      <c r="J92" s="110"/>
      <c r="K92" s="10"/>
    </row>
    <row r="93" spans="1:12">
      <c r="A93" s="10"/>
      <c r="B93" s="10"/>
      <c r="C93" s="10"/>
      <c r="D93" s="10"/>
      <c r="E93" s="10"/>
      <c r="F93" s="10"/>
      <c r="G93" s="10"/>
      <c r="H93" s="10"/>
      <c r="I93" s="10"/>
      <c r="J93" s="110"/>
      <c r="K93" s="10"/>
    </row>
    <row r="94" spans="1:12">
      <c r="A94" s="10"/>
      <c r="B94" s="10"/>
      <c r="C94" s="10"/>
      <c r="D94" s="10"/>
      <c r="E94" s="10"/>
      <c r="F94" s="10"/>
      <c r="G94" s="10"/>
      <c r="H94" s="10"/>
      <c r="I94" s="10"/>
      <c r="J94" s="110"/>
      <c r="K94" s="10"/>
    </row>
    <row r="95" spans="1:12">
      <c r="A95" s="10"/>
      <c r="B95" s="10"/>
      <c r="C95" s="10"/>
      <c r="D95" s="10"/>
      <c r="E95" s="10"/>
      <c r="F95" s="10"/>
      <c r="G95" s="10"/>
      <c r="H95" s="10"/>
      <c r="I95" s="10"/>
      <c r="J95" s="110"/>
      <c r="K95" s="10"/>
    </row>
    <row r="96" spans="1:12">
      <c r="A96" s="10"/>
      <c r="B96" s="10"/>
      <c r="C96" s="10"/>
      <c r="D96" s="10"/>
      <c r="E96" s="10"/>
      <c r="F96" s="10"/>
      <c r="G96" s="10"/>
      <c r="H96" s="10"/>
      <c r="I96" s="10"/>
      <c r="J96" s="110"/>
      <c r="K96" s="10"/>
    </row>
    <row r="97" spans="1:11">
      <c r="A97" s="10"/>
      <c r="B97" s="10"/>
      <c r="C97" s="10"/>
      <c r="D97" s="10"/>
      <c r="E97" s="10"/>
      <c r="F97" s="10"/>
      <c r="G97" s="10"/>
      <c r="H97" s="10"/>
      <c r="I97" s="10"/>
      <c r="J97" s="110"/>
      <c r="K97" s="10"/>
    </row>
    <row r="98" spans="1:11">
      <c r="A98" s="10"/>
      <c r="B98" s="10"/>
      <c r="C98" s="10"/>
      <c r="D98" s="10"/>
      <c r="E98" s="10"/>
      <c r="F98" s="10"/>
      <c r="G98" s="10"/>
      <c r="H98" s="10"/>
      <c r="I98" s="10"/>
      <c r="J98" s="10"/>
      <c r="K98" s="10"/>
    </row>
    <row r="99" spans="1:11">
      <c r="A99" s="10"/>
      <c r="B99" s="10"/>
      <c r="C99" s="10"/>
      <c r="D99" s="10"/>
      <c r="E99" s="10"/>
      <c r="F99" s="10"/>
      <c r="G99" s="10"/>
      <c r="H99" s="10"/>
      <c r="I99" s="10"/>
      <c r="J99" s="10"/>
      <c r="K99" s="10"/>
    </row>
  </sheetData>
  <mergeCells count="105">
    <mergeCell ref="M76:N76"/>
    <mergeCell ref="A82:K82"/>
    <mergeCell ref="M70:N70"/>
    <mergeCell ref="M71:N71"/>
    <mergeCell ref="M72:N72"/>
    <mergeCell ref="M73:N73"/>
    <mergeCell ref="M74:N74"/>
    <mergeCell ref="M75:N75"/>
    <mergeCell ref="A65:L65"/>
    <mergeCell ref="M65:N65"/>
    <mergeCell ref="M66:N66"/>
    <mergeCell ref="M67:N67"/>
    <mergeCell ref="M68:N68"/>
    <mergeCell ref="M69:N69"/>
    <mergeCell ref="M59:N59"/>
    <mergeCell ref="M60:N60"/>
    <mergeCell ref="M61:N61"/>
    <mergeCell ref="M62:N62"/>
    <mergeCell ref="M63:N63"/>
    <mergeCell ref="A64:L64"/>
    <mergeCell ref="M64:N64"/>
    <mergeCell ref="B56:E56"/>
    <mergeCell ref="F56:H56"/>
    <mergeCell ref="I56:L56"/>
    <mergeCell ref="M56:N56"/>
    <mergeCell ref="M57:N57"/>
    <mergeCell ref="M58:N58"/>
    <mergeCell ref="B54:E54"/>
    <mergeCell ref="F54:H54"/>
    <mergeCell ref="I54:L54"/>
    <mergeCell ref="M54:N54"/>
    <mergeCell ref="B55:E55"/>
    <mergeCell ref="F55:H55"/>
    <mergeCell ref="I55:L55"/>
    <mergeCell ref="M55:N55"/>
    <mergeCell ref="B52:E52"/>
    <mergeCell ref="F52:H52"/>
    <mergeCell ref="I52:L52"/>
    <mergeCell ref="M52:N52"/>
    <mergeCell ref="B53:E53"/>
    <mergeCell ref="F53:H53"/>
    <mergeCell ref="I53:L53"/>
    <mergeCell ref="M53:N53"/>
    <mergeCell ref="B50:E50"/>
    <mergeCell ref="F50:H50"/>
    <mergeCell ref="I50:L50"/>
    <mergeCell ref="B51:E51"/>
    <mergeCell ref="F51:H51"/>
    <mergeCell ref="I51:L51"/>
    <mergeCell ref="B43:H43"/>
    <mergeCell ref="K43:L43"/>
    <mergeCell ref="K44:L44"/>
    <mergeCell ref="K45:L45"/>
    <mergeCell ref="B49:E49"/>
    <mergeCell ref="F49:H49"/>
    <mergeCell ref="I49:L49"/>
    <mergeCell ref="B40:H40"/>
    <mergeCell ref="K40:L40"/>
    <mergeCell ref="B41:H41"/>
    <mergeCell ref="K41:L41"/>
    <mergeCell ref="B42:H42"/>
    <mergeCell ref="K42:L42"/>
    <mergeCell ref="B37:H37"/>
    <mergeCell ref="K37:L37"/>
    <mergeCell ref="B38:H38"/>
    <mergeCell ref="K38:L38"/>
    <mergeCell ref="B39:H39"/>
    <mergeCell ref="K39:L39"/>
    <mergeCell ref="B34:H34"/>
    <mergeCell ref="K34:L34"/>
    <mergeCell ref="B35:H35"/>
    <mergeCell ref="K35:L35"/>
    <mergeCell ref="B36:H36"/>
    <mergeCell ref="K36:L36"/>
    <mergeCell ref="B31:H31"/>
    <mergeCell ref="K31:L31"/>
    <mergeCell ref="B32:H32"/>
    <mergeCell ref="K32:L32"/>
    <mergeCell ref="B33:H33"/>
    <mergeCell ref="K33:L33"/>
    <mergeCell ref="B28:H28"/>
    <mergeCell ref="K28:L28"/>
    <mergeCell ref="B29:H29"/>
    <mergeCell ref="K29:L29"/>
    <mergeCell ref="B30:H30"/>
    <mergeCell ref="K30:L30"/>
    <mergeCell ref="B25:H25"/>
    <mergeCell ref="K25:L25"/>
    <mergeCell ref="B26:H26"/>
    <mergeCell ref="K26:L26"/>
    <mergeCell ref="B27:H27"/>
    <mergeCell ref="K27:L27"/>
    <mergeCell ref="B22:H22"/>
    <mergeCell ref="K22:L22"/>
    <mergeCell ref="B23:H23"/>
    <mergeCell ref="K23:L23"/>
    <mergeCell ref="B24:H24"/>
    <mergeCell ref="K24:L24"/>
    <mergeCell ref="A2:L2"/>
    <mergeCell ref="A3:L3"/>
    <mergeCell ref="C5:J5"/>
    <mergeCell ref="A7:B7"/>
    <mergeCell ref="A20:B20"/>
    <mergeCell ref="B21:H21"/>
    <mergeCell ref="K21:L2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2014-04-11T03:45:24Z</dcterms:modified>
</cp:coreProperties>
</file>