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80" i="1"/>
  <c r="H79"/>
  <c r="J77"/>
  <c r="B68"/>
  <c r="B60"/>
  <c r="B50"/>
  <c r="D48"/>
  <c r="K43"/>
  <c r="K41"/>
  <c r="K40"/>
  <c r="K39"/>
  <c r="K38"/>
  <c r="K37"/>
  <c r="K36"/>
  <c r="K31"/>
  <c r="J31"/>
  <c r="K30"/>
  <c r="A24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K23"/>
  <c r="G17"/>
  <c r="G16"/>
  <c r="G15"/>
  <c r="G14"/>
  <c r="J13" s="1"/>
  <c r="I7"/>
  <c r="A20" s="1"/>
  <c r="G7"/>
  <c r="B6"/>
  <c r="K44" l="1"/>
  <c r="K45" s="1"/>
  <c r="K46" s="1"/>
  <c r="G81" l="1"/>
  <c r="I81" s="1"/>
  <c r="F62" s="1"/>
  <c r="G48"/>
  <c r="K79" s="1"/>
  <c r="C80" s="1"/>
  <c r="H80" s="1"/>
</calcChain>
</file>

<file path=xl/sharedStrings.xml><?xml version="1.0" encoding="utf-8"?>
<sst xmlns="http://schemas.openxmlformats.org/spreadsheetml/2006/main" count="171" uniqueCount="134">
  <si>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</si>
  <si>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</si>
  <si>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</si>
  <si>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</si>
  <si>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 xml:space="preserve">1. В </t>
  </si>
  <si>
    <t>рублей, оплачено собственниками</t>
  </si>
  <si>
    <t xml:space="preserve">   рублей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</si>
  <si>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</si>
  <si>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</si>
  <si>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</si>
  <si>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</si>
  <si>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 xml:space="preserve">кв. </t>
    </r>
    <r>
      <rPr>
        <b/>
        <sz val="11"/>
        <rFont val="Calibri"/>
        <family val="2"/>
        <charset val="204"/>
        <scheme val="minor"/>
      </rPr>
      <t>10</t>
    </r>
    <r>
      <rPr>
        <sz val="11"/>
        <rFont val="Calibri"/>
        <family val="2"/>
        <charset val="204"/>
        <scheme val="minor"/>
      </rPr>
      <t xml:space="preserve"> -             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</si>
  <si>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</si>
  <si>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20 -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</si>
  <si>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28 -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</si>
  <si>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13</t>
    </r>
    <r>
      <rPr>
        <sz val="11"/>
        <rFont val="Calibri"/>
        <family val="2"/>
        <charset val="204"/>
        <scheme val="minor"/>
      </rPr>
      <t xml:space="preserve"> -    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</si>
  <si>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21 -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</si>
  <si>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29 -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</si>
  <si>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</si>
  <si>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</si>
  <si>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</si>
  <si>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</si>
  <si>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</si>
  <si>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</si>
  <si>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</si>
  <si>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</si>
  <si>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</si>
  <si>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</si>
  <si>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</si>
  <si>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</si>
  <si>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</si>
  <si>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</si>
  <si>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</si>
  <si>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</si>
  <si>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</si>
  <si>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м/час</t>
  </si>
  <si>
    <t>шт.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</si>
  <si>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</si>
  <si>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</si>
  <si>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</si>
  <si>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</si>
  <si>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</si>
  <si>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</si>
  <si>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</si>
  <si>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</si>
  <si>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1.</t>
  </si>
  <si>
    <t>Содержание общего имущества.</t>
  </si>
  <si>
    <t>2.</t>
  </si>
  <si>
    <t>Текущий ремонт общего имущества.</t>
  </si>
  <si>
    <t>3.</t>
  </si>
  <si>
    <t>4.</t>
  </si>
  <si>
    <t>Отопление.</t>
  </si>
  <si>
    <t>5.</t>
  </si>
  <si>
    <t>Горячее водоснабжение.</t>
  </si>
  <si>
    <t>6.</t>
  </si>
  <si>
    <t>Холодное водоснабжение.</t>
  </si>
  <si>
    <t>Водоотведение.</t>
  </si>
  <si>
    <t>В</t>
  </si>
  <si>
    <t>году (с 1 января) предлагается следующая плата за содержание и ремонт общего имущества: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</si>
  <si>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</si>
  <si>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</si>
  <si>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</si>
  <si>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</si>
  <si>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</si>
  <si>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</si>
  <si>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</si>
  <si>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</si>
  <si>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</si>
  <si>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</si>
  <si>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</si>
  <si>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</si>
  <si>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</si>
  <si>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</si>
  <si>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</si>
  <si>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</si>
  <si>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</si>
  <si>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</si>
  <si>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</si>
  <si>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</si>
  <si>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</si>
  <si>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</si>
  <si>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</si>
  <si>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>год</t>
  </si>
  <si>
    <t xml:space="preserve">   по дому</t>
  </si>
  <si>
    <t xml:space="preserve">   85    ( 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</si>
  <si>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</si>
  <si>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Установка электромагнитного замка.</t>
  </si>
  <si>
    <t>Табличка с номером дома.</t>
  </si>
  <si>
    <t>Монтаж информационной доски в подъезде.</t>
  </si>
  <si>
    <t>Монтаж реле временив щите наружного освищения (освещение корта)(3,27%).</t>
  </si>
  <si>
    <t>Монтаж дополнительного наружного освещения дороги(3,27%).</t>
  </si>
  <si>
    <t>Генеральная уборка подъезда в апреле.</t>
  </si>
  <si>
    <r>
      <t>м</t>
    </r>
    <r>
      <rPr>
        <sz val="11"/>
        <rFont val="Calibri"/>
        <family val="2"/>
        <charset val="204"/>
      </rPr>
      <t>²</t>
    </r>
  </si>
  <si>
    <t>Генеральная уборка подъезда в сентября.</t>
  </si>
  <si>
    <t>Ремонт наружного освещения (3,27%).</t>
  </si>
  <si>
    <t>Покраска дорожных бордюр и разметка дорог вдоль домов.</t>
  </si>
  <si>
    <t>Установка замков на почтовые ящики.</t>
  </si>
  <si>
    <t>Номера на почтовые ящики (трафареты).</t>
  </si>
  <si>
    <t>Навесной замок на входную дверь в подвал.</t>
  </si>
  <si>
    <t>Ремонт освешения в подвале (замена энергосберегающих ламп).</t>
  </si>
  <si>
    <t xml:space="preserve">Модернизация системы видеонаблюдения. </t>
  </si>
  <si>
    <t>Прочистка канализационного колодца КК (д.№84.)</t>
  </si>
  <si>
    <t>Изготовление крестовин для установки новогодних елок (3,27%).</t>
  </si>
  <si>
    <t>Замена манометров в ИТП (25,59%).</t>
  </si>
  <si>
    <t>Замена термометров в ИТП (25,59%).</t>
  </si>
  <si>
    <t>Оплата за охранную сигнализацию ИТП (25,59%).</t>
  </si>
  <si>
    <t>мес.</t>
  </si>
  <si>
    <t>Установка новогодней елки (3,27%).</t>
  </si>
  <si>
    <t>Всего в 2013году:</t>
  </si>
  <si>
    <t>Управление МКД (14%)</t>
  </si>
  <si>
    <t>ИТОГО за 2013год:</t>
  </si>
  <si>
    <t>ИТОГО на 31.12.2013г:</t>
  </si>
  <si>
    <t>5.    В</t>
  </si>
  <si>
    <t>( ОАО "Северное управление")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</si>
  <si>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</si>
  <si>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</si>
  <si>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rFont val="Calibri"/>
        <family val="2"/>
        <charset val="204"/>
      </rPr>
      <t>²</t>
    </r>
  </si>
  <si>
    <t>4,74 руб./м²</t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</si>
  <si>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</si>
  <si>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</si>
  <si>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</si>
  <si>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</si>
  <si>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</si>
  <si>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</si>
  <si>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</si>
  <si>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</si>
  <si>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 xml:space="preserve"> - содержание общего имущества -  11,20    рубля с кв.метра общей площади в месяц;</t>
  </si>
  <si>
    <t>6. В</t>
  </si>
  <si>
    <t xml:space="preserve">  -  благоустройство придомовой территории</t>
  </si>
  <si>
    <t xml:space="preserve"> -   установка новогодней елки </t>
  </si>
  <si>
    <t xml:space="preserve">   Что  с  учетом  перерасхода (+)   или   экономии (-)  средств    в </t>
  </si>
  <si>
    <t xml:space="preserve">         Что с учетом выполненных работ составит </t>
  </si>
  <si>
    <t>рублей, или</t>
  </si>
  <si>
    <t>рубля с кв. метра в месяц.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</si>
</sst>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0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name val="Calibri"/>
      <family val="2"/>
      <charset val="204"/>
      <scheme val="minor"/>
    </font>
    <font>
      <sz val="8"/>
      <name val="Arial"/>
      <family val="2"/>
      <charset val="204"/>
    </font>
    <font>
      <sz val="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04">
    <xf numFmtId="0" fontId="0" fillId="0" borderId="0" xfId="0"/>
    <xf numFmtId="0" fontId="1" fillId="0" borderId="0" xfId="0" applyFont="1" applyFill="1"/>
    <xf numFmtId="4" fontId="1" fillId="0" borderId="0" xfId="0" applyNumberFormat="1" applyFont="1" applyFill="1"/>
    <xf numFmtId="0" fontId="2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4" fontId="3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center"/>
    </xf>
    <xf numFmtId="4" fontId="2" fillId="0" borderId="0" xfId="0" applyNumberFormat="1" applyFont="1" applyFill="1"/>
    <xf numFmtId="4" fontId="1" fillId="0" borderId="0" xfId="0" applyNumberFormat="1" applyFont="1" applyFill="1" applyAlignment="1"/>
    <xf numFmtId="4" fontId="5" fillId="0" borderId="0" xfId="0" applyNumberFormat="1" applyFont="1" applyFill="1"/>
    <xf numFmtId="0" fontId="7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  <xf numFmtId="0" fontId="8" fillId="0" borderId="0" xfId="0" applyFont="1" applyFill="1" applyAlignment="1"/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right"/>
    </xf>
    <xf numFmtId="4" fontId="9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1" fillId="0" borderId="0" xfId="0" applyFont="1" applyFill="1" applyBorder="1"/>
    <xf numFmtId="4" fontId="1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Alignment="1"/>
    <xf numFmtId="0" fontId="4" fillId="0" borderId="0" xfId="0" applyFont="1" applyFill="1" applyAlignment="1">
      <alignment horizontal="left"/>
    </xf>
    <xf numFmtId="4" fontId="2" fillId="0" borderId="7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2" fillId="0" borderId="6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" fillId="0" borderId="15" xfId="0" applyFont="1" applyFill="1" applyBorder="1" applyAlignment="1">
      <alignment horizontal="left"/>
    </xf>
    <xf numFmtId="4" fontId="1" fillId="0" borderId="2" xfId="0" applyNumberFormat="1" applyFont="1" applyFill="1" applyBorder="1" applyAlignment="1"/>
    <xf numFmtId="4" fontId="1" fillId="0" borderId="4" xfId="0" applyNumberFormat="1" applyFont="1" applyFill="1" applyBorder="1" applyAlignment="1"/>
    <xf numFmtId="0" fontId="1" fillId="0" borderId="14" xfId="0" applyFont="1" applyFill="1" applyBorder="1" applyAlignment="1">
      <alignment horizontal="left"/>
    </xf>
    <xf numFmtId="4" fontId="1" fillId="0" borderId="14" xfId="0" applyNumberFormat="1" applyFont="1" applyFill="1" applyBorder="1" applyAlignment="1">
      <alignment horizontal="right"/>
    </xf>
    <xf numFmtId="4" fontId="1" fillId="0" borderId="15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4" fontId="1" fillId="0" borderId="14" xfId="0" applyNumberFormat="1" applyFont="1" applyFill="1" applyBorder="1" applyAlignment="1"/>
    <xf numFmtId="4" fontId="1" fillId="0" borderId="15" xfId="0" applyNumberFormat="1" applyFont="1" applyFill="1" applyBorder="1" applyAlignment="1"/>
    <xf numFmtId="164" fontId="1" fillId="0" borderId="14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center"/>
    </xf>
    <xf numFmtId="165" fontId="1" fillId="0" borderId="13" xfId="0" applyNumberFormat="1" applyFont="1" applyFill="1" applyBorder="1" applyAlignment="1">
      <alignment horizontal="center"/>
    </xf>
    <xf numFmtId="0" fontId="1" fillId="0" borderId="14" xfId="0" applyFont="1" applyFill="1" applyBorder="1" applyAlignment="1"/>
    <xf numFmtId="0" fontId="1" fillId="0" borderId="0" xfId="0" applyFont="1" applyFill="1" applyBorder="1" applyAlignment="1"/>
    <xf numFmtId="0" fontId="1" fillId="0" borderId="15" xfId="0" applyFont="1" applyFill="1" applyBorder="1" applyAlignment="1"/>
    <xf numFmtId="0" fontId="1" fillId="0" borderId="0" xfId="0" applyFont="1" applyFill="1" applyBorder="1" applyAlignment="1">
      <alignment horizontal="center"/>
    </xf>
    <xf numFmtId="4" fontId="2" fillId="0" borderId="14" xfId="0" applyNumberFormat="1" applyFont="1" applyFill="1" applyBorder="1" applyAlignment="1"/>
    <xf numFmtId="4" fontId="2" fillId="0" borderId="15" xfId="0" applyNumberFormat="1" applyFont="1" applyFill="1" applyBorder="1" applyAlignment="1"/>
    <xf numFmtId="0" fontId="1" fillId="0" borderId="5" xfId="0" applyFont="1" applyFill="1" applyBorder="1"/>
    <xf numFmtId="4" fontId="2" fillId="0" borderId="6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1" fillId="0" borderId="12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4" fontId="9" fillId="0" borderId="6" xfId="0" applyNumberFormat="1" applyFont="1" applyFill="1" applyBorder="1" applyAlignment="1"/>
    <xf numFmtId="4" fontId="9" fillId="0" borderId="8" xfId="0" applyNumberFormat="1" applyFont="1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2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1" fontId="1" fillId="0" borderId="0" xfId="0" applyNumberFormat="1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3"/>
  <sheetViews>
    <sheetView tabSelected="1" workbookViewId="0">
      <selection activeCell="K85" sqref="K85"/>
    </sheetView>
  </sheetViews>
  <sheetFormatPr defaultRowHeight="15"/>
  <cols>
    <col min="1" max="1" width="5" style="1" customWidth="1"/>
    <col min="2" max="2" width="9.85546875" style="1" customWidth="1"/>
    <col min="3" max="3" width="11.42578125" style="1" customWidth="1"/>
    <col min="4" max="4" width="6.28515625" style="1" customWidth="1"/>
    <col min="5" max="5" width="7.7109375" style="1" customWidth="1"/>
    <col min="6" max="6" width="9.28515625" style="1" customWidth="1"/>
    <col min="7" max="7" width="12.42578125" style="1" customWidth="1"/>
    <col min="8" max="8" width="14.42578125" style="1" customWidth="1"/>
    <col min="9" max="9" width="9.42578125" style="1" customWidth="1"/>
    <col min="10" max="10" width="12.42578125" style="1" customWidth="1"/>
    <col min="11" max="11" width="10.42578125" style="1" customWidth="1"/>
    <col min="12" max="12" width="3.85546875" style="1" customWidth="1"/>
  </cols>
  <sheetData>
    <row r="1" spans="1:12">
      <c r="K1" s="12"/>
    </row>
    <row r="2" spans="1:12" ht="18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8.7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8.75">
      <c r="A4" s="14"/>
      <c r="B4" s="15"/>
      <c r="C4" s="14"/>
      <c r="D4" s="16" t="s">
        <v>2</v>
      </c>
      <c r="E4" s="15">
        <v>85</v>
      </c>
      <c r="F4" s="17" t="s">
        <v>3</v>
      </c>
      <c r="G4" s="17"/>
      <c r="H4" s="15"/>
      <c r="I4" s="15">
        <v>2013</v>
      </c>
      <c r="J4" s="17" t="s">
        <v>82</v>
      </c>
    </row>
    <row r="6" spans="1:12" ht="15.75">
      <c r="A6" s="18" t="s">
        <v>4</v>
      </c>
      <c r="B6" s="19">
        <f>I4</f>
        <v>2013</v>
      </c>
      <c r="C6" s="1" t="s">
        <v>83</v>
      </c>
      <c r="D6" s="19" t="s">
        <v>84</v>
      </c>
      <c r="E6" s="20">
        <v>892.1</v>
      </c>
      <c r="F6" s="1" t="s">
        <v>85</v>
      </c>
    </row>
    <row r="7" spans="1:12" ht="15.75">
      <c r="A7" s="21">
        <v>305344.83</v>
      </c>
      <c r="B7" s="21"/>
      <c r="C7" s="10" t="s">
        <v>5</v>
      </c>
      <c r="G7" s="22">
        <f>A7-J8</f>
        <v>197729.30000000002</v>
      </c>
      <c r="H7" s="19" t="s">
        <v>6</v>
      </c>
      <c r="I7" s="23">
        <f>(G7/A7)*100</f>
        <v>64.756066117117498</v>
      </c>
      <c r="J7" s="1" t="s">
        <v>7</v>
      </c>
    </row>
    <row r="8" spans="1:12">
      <c r="A8" s="24" t="s">
        <v>8</v>
      </c>
      <c r="B8" s="24"/>
      <c r="C8" s="24"/>
      <c r="D8" s="24"/>
      <c r="E8" s="25"/>
      <c r="F8" s="25"/>
      <c r="G8" s="25"/>
      <c r="H8" s="25"/>
      <c r="I8" s="25"/>
      <c r="J8" s="26">
        <v>107615.53</v>
      </c>
      <c r="K8" s="24" t="s">
        <v>9</v>
      </c>
      <c r="L8" s="24"/>
    </row>
    <row r="9" spans="1:12">
      <c r="A9" s="24" t="s">
        <v>10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>
      <c r="A10" s="1" t="s">
        <v>11</v>
      </c>
      <c r="B10" s="2">
        <v>12526.74</v>
      </c>
      <c r="C10" s="1" t="s">
        <v>12</v>
      </c>
      <c r="E10" s="3" t="s">
        <v>13</v>
      </c>
      <c r="F10" s="4">
        <v>12928.92</v>
      </c>
      <c r="G10" s="1" t="s">
        <v>12</v>
      </c>
      <c r="I10" s="3" t="s">
        <v>14</v>
      </c>
      <c r="J10" s="5">
        <v>12548.92</v>
      </c>
      <c r="K10" s="1" t="s">
        <v>12</v>
      </c>
    </row>
    <row r="11" spans="1:12">
      <c r="A11" s="1" t="s">
        <v>15</v>
      </c>
      <c r="B11" s="2">
        <v>8538.26</v>
      </c>
      <c r="C11" s="1" t="s">
        <v>12</v>
      </c>
      <c r="E11" s="3" t="s">
        <v>16</v>
      </c>
      <c r="F11" s="4">
        <v>5661.89</v>
      </c>
      <c r="G11" s="1" t="s">
        <v>12</v>
      </c>
      <c r="I11" s="3" t="s">
        <v>17</v>
      </c>
      <c r="J11" s="5">
        <v>10146.33</v>
      </c>
      <c r="K11" s="1" t="s">
        <v>12</v>
      </c>
    </row>
    <row r="12" spans="1:12">
      <c r="B12" s="2"/>
      <c r="E12" s="6"/>
      <c r="F12" s="2"/>
      <c r="I12" s="6"/>
      <c r="J12" s="2"/>
    </row>
    <row r="13" spans="1:12" ht="15.75">
      <c r="A13" s="1" t="s">
        <v>18</v>
      </c>
      <c r="J13" s="2">
        <f>G14+G15+G16+G17</f>
        <v>107615.53</v>
      </c>
      <c r="K13" s="7" t="s">
        <v>19</v>
      </c>
    </row>
    <row r="14" spans="1:12">
      <c r="A14" s="8" t="s">
        <v>20</v>
      </c>
      <c r="B14" s="1" t="s">
        <v>21</v>
      </c>
      <c r="G14" s="9">
        <f>(J8*43.5/100)</f>
        <v>46812.755549999994</v>
      </c>
      <c r="H14" s="1" t="s">
        <v>12</v>
      </c>
    </row>
    <row r="15" spans="1:12">
      <c r="A15" s="8" t="s">
        <v>20</v>
      </c>
      <c r="B15" s="1" t="s">
        <v>22</v>
      </c>
      <c r="G15" s="9">
        <f>(J8*36.6/100)</f>
        <v>39387.28398</v>
      </c>
      <c r="H15" s="1" t="s">
        <v>12</v>
      </c>
    </row>
    <row r="16" spans="1:12">
      <c r="A16" s="8" t="s">
        <v>20</v>
      </c>
      <c r="B16" s="1" t="s">
        <v>23</v>
      </c>
      <c r="G16" s="9">
        <f>(J8*12.5/100)</f>
        <v>13451.94125</v>
      </c>
      <c r="H16" s="1" t="s">
        <v>12</v>
      </c>
      <c r="K16" s="10"/>
      <c r="L16" s="27"/>
    </row>
    <row r="17" spans="1:12">
      <c r="A17" s="8" t="s">
        <v>20</v>
      </c>
      <c r="B17" s="1" t="s">
        <v>24</v>
      </c>
      <c r="G17" s="9">
        <f>(J8*7.4/100)</f>
        <v>7963.5492199999999</v>
      </c>
      <c r="H17" s="1" t="s">
        <v>12</v>
      </c>
    </row>
    <row r="18" spans="1:12">
      <c r="G18" s="11"/>
    </row>
    <row r="19" spans="1:12">
      <c r="A19" s="28" t="s">
        <v>25</v>
      </c>
      <c r="G19" s="20">
        <v>28844.26</v>
      </c>
      <c r="H19" s="1" t="s">
        <v>26</v>
      </c>
    </row>
    <row r="20" spans="1:12" ht="15.75" thickBot="1">
      <c r="A20" s="29">
        <f>G19*I7/100</f>
        <v>18678.408076593274</v>
      </c>
      <c r="B20" s="29"/>
      <c r="C20" s="1" t="s">
        <v>27</v>
      </c>
    </row>
    <row r="21" spans="1:12">
      <c r="A21" s="30" t="s">
        <v>2</v>
      </c>
      <c r="B21" s="31" t="s">
        <v>28</v>
      </c>
      <c r="C21" s="32"/>
      <c r="D21" s="32"/>
      <c r="E21" s="32"/>
      <c r="F21" s="32"/>
      <c r="G21" s="32"/>
      <c r="H21" s="33"/>
      <c r="I21" s="30" t="s">
        <v>29</v>
      </c>
      <c r="J21" s="34" t="s">
        <v>30</v>
      </c>
      <c r="K21" s="31" t="s">
        <v>31</v>
      </c>
      <c r="L21" s="33"/>
    </row>
    <row r="22" spans="1:12" ht="15.75" thickBot="1">
      <c r="A22" s="35" t="s">
        <v>32</v>
      </c>
      <c r="B22" s="36"/>
      <c r="C22" s="37"/>
      <c r="D22" s="37"/>
      <c r="E22" s="37"/>
      <c r="F22" s="37"/>
      <c r="G22" s="37"/>
      <c r="H22" s="38"/>
      <c r="I22" s="35" t="s">
        <v>33</v>
      </c>
      <c r="J22" s="39"/>
      <c r="K22" s="40" t="s">
        <v>34</v>
      </c>
      <c r="L22" s="41"/>
    </row>
    <row r="23" spans="1:12">
      <c r="A23" s="42">
        <v>1</v>
      </c>
      <c r="B23" s="43" t="s">
        <v>86</v>
      </c>
      <c r="C23" s="44"/>
      <c r="D23" s="44"/>
      <c r="E23" s="44"/>
      <c r="F23" s="44"/>
      <c r="G23" s="44"/>
      <c r="H23" s="45"/>
      <c r="I23" s="42" t="s">
        <v>36</v>
      </c>
      <c r="J23" s="42">
        <v>1</v>
      </c>
      <c r="K23" s="46">
        <f>65765/7</f>
        <v>9395</v>
      </c>
      <c r="L23" s="47"/>
    </row>
    <row r="24" spans="1:12" ht="15" customHeight="1">
      <c r="A24" s="42">
        <f>A23+1</f>
        <v>2</v>
      </c>
      <c r="B24" s="48" t="s">
        <v>87</v>
      </c>
      <c r="C24" s="44"/>
      <c r="D24" s="44"/>
      <c r="E24" s="44"/>
      <c r="F24" s="44"/>
      <c r="G24" s="44"/>
      <c r="H24" s="45"/>
      <c r="I24" s="42" t="s">
        <v>36</v>
      </c>
      <c r="J24" s="42">
        <v>1</v>
      </c>
      <c r="K24" s="49">
        <v>145</v>
      </c>
      <c r="L24" s="50"/>
    </row>
    <row r="25" spans="1:12">
      <c r="A25" s="42">
        <f>A24+1</f>
        <v>3</v>
      </c>
      <c r="B25" s="48" t="s">
        <v>88</v>
      </c>
      <c r="C25" s="51"/>
      <c r="D25" s="51"/>
      <c r="E25" s="51"/>
      <c r="F25" s="51"/>
      <c r="G25" s="51"/>
      <c r="H25" s="45"/>
      <c r="I25" s="42" t="s">
        <v>36</v>
      </c>
      <c r="J25" s="19">
        <v>1</v>
      </c>
      <c r="K25" s="49">
        <v>2450</v>
      </c>
      <c r="L25" s="50"/>
    </row>
    <row r="26" spans="1:12">
      <c r="A26" s="42">
        <f t="shared" ref="A26:A42" si="0">A25+1</f>
        <v>4</v>
      </c>
      <c r="B26" s="48" t="s">
        <v>89</v>
      </c>
      <c r="C26" s="51"/>
      <c r="D26" s="51"/>
      <c r="E26" s="51"/>
      <c r="F26" s="51"/>
      <c r="G26" s="51"/>
      <c r="H26" s="45"/>
      <c r="I26" s="52" t="s">
        <v>36</v>
      </c>
      <c r="J26" s="53">
        <v>1</v>
      </c>
      <c r="K26" s="49">
        <v>50</v>
      </c>
      <c r="L26" s="50"/>
    </row>
    <row r="27" spans="1:12">
      <c r="A27" s="42">
        <f t="shared" si="0"/>
        <v>5</v>
      </c>
      <c r="B27" s="43" t="s">
        <v>90</v>
      </c>
      <c r="C27" s="44"/>
      <c r="D27" s="44"/>
      <c r="E27" s="44"/>
      <c r="F27" s="44"/>
      <c r="G27" s="44"/>
      <c r="H27" s="45"/>
      <c r="I27" s="42" t="s">
        <v>36</v>
      </c>
      <c r="J27" s="53">
        <v>13</v>
      </c>
      <c r="K27" s="54">
        <v>1330.3</v>
      </c>
      <c r="L27" s="55"/>
    </row>
    <row r="28" spans="1:12">
      <c r="A28" s="42">
        <f t="shared" si="0"/>
        <v>6</v>
      </c>
      <c r="B28" s="48" t="s">
        <v>91</v>
      </c>
      <c r="C28" s="51"/>
      <c r="D28" s="51"/>
      <c r="E28" s="51"/>
      <c r="F28" s="51"/>
      <c r="G28" s="51"/>
      <c r="H28" s="45"/>
      <c r="I28" s="42" t="s">
        <v>92</v>
      </c>
      <c r="J28" s="56">
        <v>252</v>
      </c>
      <c r="K28" s="49">
        <v>1600</v>
      </c>
      <c r="L28" s="50"/>
    </row>
    <row r="29" spans="1:12">
      <c r="A29" s="42">
        <f t="shared" si="0"/>
        <v>7</v>
      </c>
      <c r="B29" s="48" t="s">
        <v>93</v>
      </c>
      <c r="C29" s="51"/>
      <c r="D29" s="51"/>
      <c r="E29" s="51"/>
      <c r="F29" s="51"/>
      <c r="G29" s="51"/>
      <c r="H29" s="45"/>
      <c r="I29" s="42" t="s">
        <v>92</v>
      </c>
      <c r="J29" s="56">
        <v>252</v>
      </c>
      <c r="K29" s="49">
        <v>1600</v>
      </c>
      <c r="L29" s="50"/>
    </row>
    <row r="30" spans="1:12">
      <c r="A30" s="42">
        <f t="shared" si="0"/>
        <v>8</v>
      </c>
      <c r="B30" s="43" t="s">
        <v>94</v>
      </c>
      <c r="C30" s="57"/>
      <c r="D30" s="57"/>
      <c r="E30" s="57"/>
      <c r="F30" s="57"/>
      <c r="G30" s="57"/>
      <c r="H30" s="58"/>
      <c r="I30" s="59" t="s">
        <v>35</v>
      </c>
      <c r="J30" s="56">
        <v>2</v>
      </c>
      <c r="K30" s="49">
        <f>1100*0.0327</f>
        <v>35.97</v>
      </c>
      <c r="L30" s="50"/>
    </row>
    <row r="31" spans="1:12">
      <c r="A31" s="42">
        <f t="shared" si="0"/>
        <v>9</v>
      </c>
      <c r="B31" s="48" t="s">
        <v>95</v>
      </c>
      <c r="C31" s="51"/>
      <c r="D31" s="51"/>
      <c r="E31" s="51"/>
      <c r="F31" s="51"/>
      <c r="G31" s="51"/>
      <c r="H31" s="45"/>
      <c r="I31" s="59" t="s">
        <v>92</v>
      </c>
      <c r="J31" s="60">
        <f>1080/12</f>
        <v>90</v>
      </c>
      <c r="K31" s="54">
        <f>(8028.13+3000)/12</f>
        <v>919.01083333333338</v>
      </c>
      <c r="L31" s="55"/>
    </row>
    <row r="32" spans="1:12">
      <c r="A32" s="42">
        <f t="shared" si="0"/>
        <v>10</v>
      </c>
      <c r="B32" s="48" t="s">
        <v>96</v>
      </c>
      <c r="C32" s="51"/>
      <c r="D32" s="51"/>
      <c r="E32" s="51"/>
      <c r="F32" s="51"/>
      <c r="G32" s="51"/>
      <c r="H32" s="45"/>
      <c r="I32" s="42" t="s">
        <v>36</v>
      </c>
      <c r="J32" s="42">
        <v>30</v>
      </c>
      <c r="K32" s="49">
        <v>500</v>
      </c>
      <c r="L32" s="50"/>
    </row>
    <row r="33" spans="1:12">
      <c r="A33" s="42">
        <f t="shared" si="0"/>
        <v>11</v>
      </c>
      <c r="B33" s="48" t="s">
        <v>97</v>
      </c>
      <c r="C33" s="51"/>
      <c r="D33" s="51"/>
      <c r="E33" s="51"/>
      <c r="F33" s="51"/>
      <c r="G33" s="51"/>
      <c r="H33" s="45"/>
      <c r="I33" s="42" t="s">
        <v>36</v>
      </c>
      <c r="J33" s="42">
        <v>30</v>
      </c>
      <c r="K33" s="49">
        <v>200</v>
      </c>
      <c r="L33" s="50"/>
    </row>
    <row r="34" spans="1:12">
      <c r="A34" s="42">
        <f t="shared" si="0"/>
        <v>12</v>
      </c>
      <c r="B34" s="61" t="s">
        <v>98</v>
      </c>
      <c r="C34" s="62"/>
      <c r="D34" s="62"/>
      <c r="E34" s="62"/>
      <c r="F34" s="62"/>
      <c r="G34" s="62"/>
      <c r="H34" s="63"/>
      <c r="I34" s="42" t="s">
        <v>36</v>
      </c>
      <c r="J34" s="42">
        <v>1</v>
      </c>
      <c r="K34" s="49">
        <v>278</v>
      </c>
      <c r="L34" s="50"/>
    </row>
    <row r="35" spans="1:12">
      <c r="A35" s="42">
        <f t="shared" si="0"/>
        <v>13</v>
      </c>
      <c r="B35" s="48" t="s">
        <v>99</v>
      </c>
      <c r="C35" s="51"/>
      <c r="D35" s="51"/>
      <c r="E35" s="51"/>
      <c r="F35" s="51"/>
      <c r="G35" s="51"/>
      <c r="H35" s="45"/>
      <c r="I35" s="42" t="s">
        <v>36</v>
      </c>
      <c r="J35" s="64">
        <v>7</v>
      </c>
      <c r="K35" s="49">
        <v>980</v>
      </c>
      <c r="L35" s="50"/>
    </row>
    <row r="36" spans="1:12">
      <c r="A36" s="42">
        <f t="shared" si="0"/>
        <v>14</v>
      </c>
      <c r="B36" s="48" t="s">
        <v>100</v>
      </c>
      <c r="C36" s="51"/>
      <c r="D36" s="51"/>
      <c r="E36" s="51"/>
      <c r="F36" s="51"/>
      <c r="G36" s="51"/>
      <c r="H36" s="45"/>
      <c r="I36" s="42" t="s">
        <v>36</v>
      </c>
      <c r="J36" s="42">
        <v>1</v>
      </c>
      <c r="K36" s="49">
        <f>24032/8</f>
        <v>3004</v>
      </c>
      <c r="L36" s="50"/>
    </row>
    <row r="37" spans="1:12">
      <c r="A37" s="42">
        <f t="shared" si="0"/>
        <v>15</v>
      </c>
      <c r="B37" s="48" t="s">
        <v>101</v>
      </c>
      <c r="C37" s="51"/>
      <c r="D37" s="51"/>
      <c r="E37" s="51"/>
      <c r="F37" s="51"/>
      <c r="G37" s="51"/>
      <c r="H37" s="45"/>
      <c r="I37" s="42" t="s">
        <v>36</v>
      </c>
      <c r="J37" s="42">
        <v>1</v>
      </c>
      <c r="K37" s="49">
        <f>6000*0.5</f>
        <v>3000</v>
      </c>
      <c r="L37" s="50"/>
    </row>
    <row r="38" spans="1:12">
      <c r="A38" s="42">
        <f t="shared" si="0"/>
        <v>16</v>
      </c>
      <c r="B38" s="48" t="s">
        <v>102</v>
      </c>
      <c r="C38" s="44"/>
      <c r="D38" s="44"/>
      <c r="E38" s="44"/>
      <c r="F38" s="44"/>
      <c r="G38" s="44"/>
      <c r="H38" s="45"/>
      <c r="I38" s="42" t="s">
        <v>36</v>
      </c>
      <c r="J38" s="19">
        <v>2</v>
      </c>
      <c r="K38" s="54">
        <f>(9000+5031)/3*2*0.04</f>
        <v>374.16</v>
      </c>
      <c r="L38" s="55"/>
    </row>
    <row r="39" spans="1:12">
      <c r="A39" s="42">
        <f t="shared" si="0"/>
        <v>17</v>
      </c>
      <c r="B39" s="48" t="s">
        <v>103</v>
      </c>
      <c r="C39" s="51"/>
      <c r="D39" s="51"/>
      <c r="E39" s="51"/>
      <c r="F39" s="51"/>
      <c r="G39" s="51"/>
      <c r="H39" s="45"/>
      <c r="I39" s="53" t="s">
        <v>36</v>
      </c>
      <c r="J39" s="42">
        <v>4</v>
      </c>
      <c r="K39" s="54">
        <f>490*4*0.2559</f>
        <v>501.56400000000002</v>
      </c>
      <c r="L39" s="55"/>
    </row>
    <row r="40" spans="1:12">
      <c r="A40" s="42">
        <f t="shared" si="0"/>
        <v>18</v>
      </c>
      <c r="B40" s="48" t="s">
        <v>104</v>
      </c>
      <c r="C40" s="44"/>
      <c r="D40" s="44"/>
      <c r="E40" s="44"/>
      <c r="F40" s="44"/>
      <c r="G40" s="44"/>
      <c r="H40" s="45"/>
      <c r="I40" s="53" t="s">
        <v>36</v>
      </c>
      <c r="J40" s="42">
        <v>4</v>
      </c>
      <c r="K40" s="54">
        <f>180*4*0.2559</f>
        <v>184.24800000000002</v>
      </c>
      <c r="L40" s="55"/>
    </row>
    <row r="41" spans="1:12">
      <c r="A41" s="42">
        <f t="shared" si="0"/>
        <v>19</v>
      </c>
      <c r="B41" s="48" t="s">
        <v>105</v>
      </c>
      <c r="C41" s="51"/>
      <c r="D41" s="51"/>
      <c r="E41" s="51"/>
      <c r="F41" s="51"/>
      <c r="G41" s="51"/>
      <c r="H41" s="45"/>
      <c r="I41" s="53" t="s">
        <v>106</v>
      </c>
      <c r="J41" s="42">
        <v>8</v>
      </c>
      <c r="K41" s="49">
        <f>2000*8*0.2559</f>
        <v>4094.4</v>
      </c>
      <c r="L41" s="50"/>
    </row>
    <row r="42" spans="1:12">
      <c r="A42" s="42">
        <f t="shared" si="0"/>
        <v>20</v>
      </c>
      <c r="B42" s="48" t="s">
        <v>107</v>
      </c>
      <c r="C42" s="51"/>
      <c r="D42" s="51"/>
      <c r="E42" s="51"/>
      <c r="F42" s="51"/>
      <c r="G42" s="51"/>
      <c r="H42" s="45"/>
      <c r="I42" s="42"/>
      <c r="J42" s="19"/>
      <c r="K42" s="49">
        <v>860.7</v>
      </c>
      <c r="L42" s="50"/>
    </row>
    <row r="43" spans="1:12">
      <c r="A43" s="42"/>
      <c r="B43" s="48" t="s">
        <v>108</v>
      </c>
      <c r="C43" s="51"/>
      <c r="D43" s="51"/>
      <c r="E43" s="51"/>
      <c r="F43" s="51"/>
      <c r="G43" s="51"/>
      <c r="H43" s="51"/>
      <c r="I43" s="42"/>
      <c r="J43" s="64"/>
      <c r="K43" s="65">
        <f>SUM(K20:L42)</f>
        <v>31502.352833333334</v>
      </c>
      <c r="L43" s="66"/>
    </row>
    <row r="44" spans="1:12">
      <c r="A44" s="42"/>
      <c r="B44" s="48" t="s">
        <v>109</v>
      </c>
      <c r="C44" s="51"/>
      <c r="D44" s="51"/>
      <c r="E44" s="51"/>
      <c r="F44" s="51"/>
      <c r="G44" s="51"/>
      <c r="H44" s="51"/>
      <c r="I44" s="42"/>
      <c r="J44" s="64"/>
      <c r="K44" s="54">
        <f>K43*0.14</f>
        <v>4410.329396666667</v>
      </c>
      <c r="L44" s="55"/>
    </row>
    <row r="45" spans="1:12" ht="15.75" thickBot="1">
      <c r="A45" s="42"/>
      <c r="B45" s="1" t="s">
        <v>110</v>
      </c>
      <c r="I45" s="67"/>
      <c r="K45" s="68">
        <f>SUM(K43:L44)</f>
        <v>35912.682229999999</v>
      </c>
      <c r="L45" s="69"/>
    </row>
    <row r="46" spans="1:12" ht="16.5" thickBot="1">
      <c r="A46" s="70"/>
      <c r="B46" s="71" t="s">
        <v>111</v>
      </c>
      <c r="C46" s="72"/>
      <c r="D46" s="72"/>
      <c r="E46" s="72"/>
      <c r="F46" s="72"/>
      <c r="G46" s="72"/>
      <c r="H46" s="73"/>
      <c r="I46" s="70"/>
      <c r="J46" s="70"/>
      <c r="K46" s="74">
        <f>K45+K19</f>
        <v>35912.682229999999</v>
      </c>
      <c r="L46" s="75"/>
    </row>
    <row r="47" spans="1:12">
      <c r="A47" s="1" t="s">
        <v>37</v>
      </c>
    </row>
    <row r="48" spans="1:12">
      <c r="A48" s="1" t="s">
        <v>38</v>
      </c>
      <c r="D48" s="19">
        <f>I4</f>
        <v>2013</v>
      </c>
      <c r="E48" s="1" t="s">
        <v>39</v>
      </c>
      <c r="G48" s="20">
        <f>K46-G19</f>
        <v>7068.4222300000001</v>
      </c>
      <c r="H48" s="1" t="s">
        <v>40</v>
      </c>
    </row>
    <row r="50" spans="1:12" ht="15.75" thickBot="1">
      <c r="A50" s="1" t="s">
        <v>112</v>
      </c>
      <c r="B50" s="19">
        <f>I4</f>
        <v>2013</v>
      </c>
      <c r="C50" s="1" t="s">
        <v>41</v>
      </c>
    </row>
    <row r="51" spans="1:12">
      <c r="A51" s="76" t="s">
        <v>2</v>
      </c>
      <c r="B51" s="77" t="s">
        <v>42</v>
      </c>
      <c r="C51" s="78"/>
      <c r="D51" s="78"/>
      <c r="E51" s="78"/>
      <c r="F51" s="77" t="s">
        <v>43</v>
      </c>
      <c r="G51" s="78"/>
      <c r="H51" s="79"/>
      <c r="I51" s="77" t="s">
        <v>44</v>
      </c>
      <c r="J51" s="78"/>
      <c r="K51" s="78"/>
      <c r="L51" s="79"/>
    </row>
    <row r="52" spans="1:12" ht="15.75" thickBot="1">
      <c r="A52" s="80"/>
      <c r="B52" s="81"/>
      <c r="C52" s="82"/>
      <c r="D52" s="82"/>
      <c r="E52" s="82"/>
      <c r="F52" s="81"/>
      <c r="G52" s="82"/>
      <c r="H52" s="83"/>
      <c r="I52" s="81" t="s">
        <v>113</v>
      </c>
      <c r="J52" s="82"/>
      <c r="K52" s="82"/>
      <c r="L52" s="83"/>
    </row>
    <row r="53" spans="1:12">
      <c r="A53" s="84" t="s">
        <v>45</v>
      </c>
      <c r="B53" s="85" t="s">
        <v>46</v>
      </c>
      <c r="C53" s="85"/>
      <c r="D53" s="85"/>
      <c r="E53" s="86"/>
      <c r="F53" s="87" t="s">
        <v>114</v>
      </c>
      <c r="G53" s="88"/>
      <c r="H53" s="89"/>
      <c r="I53" s="87" t="s">
        <v>115</v>
      </c>
      <c r="J53" s="88"/>
      <c r="K53" s="88"/>
      <c r="L53" s="89"/>
    </row>
    <row r="54" spans="1:12">
      <c r="A54" s="42" t="s">
        <v>47</v>
      </c>
      <c r="B54" s="51" t="s">
        <v>48</v>
      </c>
      <c r="C54" s="51"/>
      <c r="D54" s="51"/>
      <c r="E54" s="45"/>
      <c r="F54" s="90" t="s">
        <v>116</v>
      </c>
      <c r="G54" s="91"/>
      <c r="H54" s="92"/>
      <c r="I54" s="90" t="s">
        <v>117</v>
      </c>
      <c r="J54" s="91"/>
      <c r="K54" s="91"/>
      <c r="L54" s="92"/>
    </row>
    <row r="55" spans="1:12">
      <c r="A55" s="42" t="s">
        <v>49</v>
      </c>
      <c r="B55" s="51" t="s">
        <v>51</v>
      </c>
      <c r="C55" s="51"/>
      <c r="D55" s="51"/>
      <c r="E55" s="45"/>
      <c r="F55" s="90" t="s">
        <v>118</v>
      </c>
      <c r="G55" s="91"/>
      <c r="H55" s="92"/>
      <c r="I55" s="90" t="s">
        <v>119</v>
      </c>
      <c r="J55" s="91"/>
      <c r="K55" s="91"/>
      <c r="L55" s="92"/>
    </row>
    <row r="56" spans="1:12">
      <c r="A56" s="42" t="s">
        <v>50</v>
      </c>
      <c r="B56" s="51" t="s">
        <v>53</v>
      </c>
      <c r="C56" s="51"/>
      <c r="D56" s="51"/>
      <c r="E56" s="45"/>
      <c r="F56" s="90" t="s">
        <v>120</v>
      </c>
      <c r="G56" s="91"/>
      <c r="H56" s="92"/>
      <c r="I56" s="90" t="s">
        <v>121</v>
      </c>
      <c r="J56" s="91"/>
      <c r="K56" s="91"/>
      <c r="L56" s="92"/>
    </row>
    <row r="57" spans="1:12">
      <c r="A57" s="42" t="s">
        <v>52</v>
      </c>
      <c r="B57" s="51" t="s">
        <v>55</v>
      </c>
      <c r="C57" s="51"/>
      <c r="D57" s="51"/>
      <c r="E57" s="45"/>
      <c r="F57" s="90" t="s">
        <v>122</v>
      </c>
      <c r="G57" s="91"/>
      <c r="H57" s="92"/>
      <c r="I57" s="90" t="s">
        <v>123</v>
      </c>
      <c r="J57" s="91"/>
      <c r="K57" s="91"/>
      <c r="L57" s="92"/>
    </row>
    <row r="58" spans="1:12" ht="15.75" thickBot="1">
      <c r="A58" s="93" t="s">
        <v>54</v>
      </c>
      <c r="B58" s="94" t="s">
        <v>56</v>
      </c>
      <c r="C58" s="94"/>
      <c r="D58" s="94"/>
      <c r="E58" s="95"/>
      <c r="F58" s="36" t="s">
        <v>124</v>
      </c>
      <c r="G58" s="37"/>
      <c r="H58" s="38"/>
      <c r="I58" s="36" t="s">
        <v>125</v>
      </c>
      <c r="J58" s="37"/>
      <c r="K58" s="37"/>
      <c r="L58" s="38"/>
    </row>
    <row r="60" spans="1:12">
      <c r="A60" s="96" t="s">
        <v>57</v>
      </c>
      <c r="B60" s="19">
        <f>I4+1</f>
        <v>2014</v>
      </c>
      <c r="C60" s="1" t="s">
        <v>58</v>
      </c>
    </row>
    <row r="61" spans="1:12">
      <c r="A61" s="97" t="s">
        <v>126</v>
      </c>
    </row>
    <row r="62" spans="1:12">
      <c r="A62" s="97" t="s">
        <v>59</v>
      </c>
      <c r="F62" s="23">
        <f>I81</f>
        <v>8.398972670291073</v>
      </c>
      <c r="G62" s="1" t="s">
        <v>60</v>
      </c>
    </row>
    <row r="63" spans="1:12">
      <c r="A63" s="97" t="s">
        <v>61</v>
      </c>
      <c r="C63" s="98"/>
      <c r="G63" s="19"/>
    </row>
    <row r="64" spans="1:12">
      <c r="A64" s="97" t="s">
        <v>62</v>
      </c>
      <c r="E64" s="19"/>
      <c r="K64" s="19"/>
    </row>
    <row r="65" spans="1:12">
      <c r="A65" s="99" t="s">
        <v>63</v>
      </c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6"/>
    </row>
    <row r="66" spans="1:12">
      <c r="A66" s="100" t="s">
        <v>64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</row>
    <row r="67" spans="1:12">
      <c r="A67" s="100" t="s">
        <v>65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</row>
    <row r="68" spans="1:12">
      <c r="A68" s="97" t="s">
        <v>127</v>
      </c>
      <c r="B68" s="19">
        <f>I4+1</f>
        <v>2014</v>
      </c>
      <c r="C68" s="1" t="s">
        <v>66</v>
      </c>
    </row>
    <row r="69" spans="1:12">
      <c r="A69" s="97" t="s">
        <v>67</v>
      </c>
    </row>
    <row r="70" spans="1:12">
      <c r="A70" s="97" t="s">
        <v>68</v>
      </c>
      <c r="J70" s="2">
        <v>5000</v>
      </c>
      <c r="K70" s="1" t="s">
        <v>12</v>
      </c>
    </row>
    <row r="71" spans="1:12">
      <c r="A71" s="97" t="s">
        <v>69</v>
      </c>
      <c r="J71" s="2">
        <v>1500</v>
      </c>
      <c r="K71" s="1" t="s">
        <v>12</v>
      </c>
    </row>
    <row r="72" spans="1:12">
      <c r="A72" s="97" t="s">
        <v>70</v>
      </c>
      <c r="J72" s="2">
        <v>15000</v>
      </c>
      <c r="K72" s="1" t="s">
        <v>12</v>
      </c>
    </row>
    <row r="73" spans="1:12">
      <c r="A73" s="97" t="s">
        <v>71</v>
      </c>
      <c r="J73" s="2">
        <v>8000</v>
      </c>
      <c r="K73" s="1" t="s">
        <v>12</v>
      </c>
    </row>
    <row r="74" spans="1:12">
      <c r="A74" s="97" t="s">
        <v>72</v>
      </c>
      <c r="J74" s="2">
        <v>8000</v>
      </c>
      <c r="K74" s="1" t="s">
        <v>12</v>
      </c>
    </row>
    <row r="75" spans="1:12">
      <c r="A75" s="97" t="s">
        <v>128</v>
      </c>
      <c r="J75" s="2">
        <v>15000</v>
      </c>
      <c r="K75" s="1" t="s">
        <v>12</v>
      </c>
    </row>
    <row r="76" spans="1:12">
      <c r="A76" s="97" t="s">
        <v>129</v>
      </c>
      <c r="J76" s="2">
        <v>1500</v>
      </c>
      <c r="K76" s="1" t="s">
        <v>12</v>
      </c>
    </row>
    <row r="77" spans="1:12">
      <c r="A77" s="101" t="s">
        <v>73</v>
      </c>
      <c r="J77" s="9">
        <f>SUM(J70:J76)</f>
        <v>54000</v>
      </c>
      <c r="K77" s="102" t="s">
        <v>74</v>
      </c>
    </row>
    <row r="78" spans="1:12">
      <c r="A78" s="97"/>
      <c r="H78" s="19"/>
      <c r="K78" s="9"/>
    </row>
    <row r="79" spans="1:12">
      <c r="A79" s="97" t="s">
        <v>130</v>
      </c>
      <c r="H79" s="19">
        <f>I4</f>
        <v>2013</v>
      </c>
      <c r="I79" s="1" t="s">
        <v>75</v>
      </c>
      <c r="K79" s="20">
        <f>G48</f>
        <v>7068.4222300000001</v>
      </c>
    </row>
    <row r="80" spans="1:12">
      <c r="A80" s="97" t="s">
        <v>76</v>
      </c>
      <c r="C80" s="20">
        <f>J77+K79</f>
        <v>61068.422229999996</v>
      </c>
      <c r="D80" s="19" t="s">
        <v>77</v>
      </c>
      <c r="E80" s="103">
        <f>I4+1</f>
        <v>2014</v>
      </c>
      <c r="F80" s="1" t="s">
        <v>78</v>
      </c>
      <c r="H80" s="23">
        <f>C80/(E6*12)</f>
        <v>5.7045568723610947</v>
      </c>
      <c r="I80" s="1" t="s">
        <v>79</v>
      </c>
    </row>
    <row r="81" spans="1:12">
      <c r="A81" s="97" t="s">
        <v>131</v>
      </c>
      <c r="C81" s="20"/>
      <c r="D81" s="19"/>
      <c r="E81" s="103"/>
      <c r="G81" s="20">
        <f>K46+J77</f>
        <v>89912.682230000006</v>
      </c>
      <c r="H81" s="98" t="s">
        <v>132</v>
      </c>
      <c r="I81" s="20">
        <f>G81/(E6*12)</f>
        <v>8.398972670291073</v>
      </c>
      <c r="J81" s="1" t="s">
        <v>133</v>
      </c>
    </row>
    <row r="83" spans="1:12">
      <c r="B83" s="1" t="s">
        <v>80</v>
      </c>
    </row>
    <row r="84" spans="1:12">
      <c r="B84" s="1" t="s">
        <v>43</v>
      </c>
      <c r="I84" s="1" t="s">
        <v>81</v>
      </c>
    </row>
    <row r="85" spans="1:12">
      <c r="K85" s="12"/>
    </row>
    <row r="86" spans="1:12">
      <c r="A86" s="91"/>
      <c r="B86" s="91"/>
      <c r="C86" s="91"/>
      <c r="D86" s="91"/>
      <c r="E86" s="91"/>
      <c r="F86" s="91"/>
      <c r="G86" s="91"/>
      <c r="H86" s="91"/>
      <c r="I86" s="91"/>
      <c r="J86" s="91"/>
      <c r="K86" s="91"/>
    </row>
    <row r="87" spans="1:12">
      <c r="A87" s="64"/>
      <c r="B87" s="64"/>
      <c r="C87" s="64"/>
      <c r="D87" s="64"/>
      <c r="E87" s="64"/>
      <c r="F87" s="64"/>
      <c r="G87" s="64"/>
      <c r="H87" s="64"/>
      <c r="I87" s="64"/>
      <c r="K87" s="64"/>
    </row>
    <row r="88" spans="1:12">
      <c r="A88" s="24"/>
      <c r="B88" s="24"/>
      <c r="C88" s="24"/>
      <c r="D88" s="24"/>
      <c r="E88" s="24"/>
      <c r="F88" s="24"/>
      <c r="G88" s="24"/>
      <c r="H88" s="24"/>
      <c r="I88" s="24"/>
      <c r="K88" s="24"/>
    </row>
    <row r="89" spans="1:12">
      <c r="A89" s="24"/>
      <c r="B89" s="24"/>
      <c r="C89" s="24"/>
      <c r="D89" s="24"/>
      <c r="E89" s="24"/>
      <c r="F89" s="24"/>
      <c r="G89" s="24"/>
      <c r="H89" s="24"/>
      <c r="I89" s="24"/>
      <c r="K89" s="24"/>
    </row>
    <row r="90" spans="1:12">
      <c r="A90" s="24"/>
      <c r="B90" s="24"/>
      <c r="C90" s="24"/>
      <c r="D90" s="24"/>
      <c r="E90" s="24"/>
      <c r="F90" s="24"/>
      <c r="G90" s="24"/>
      <c r="H90" s="24"/>
      <c r="I90" s="24"/>
      <c r="K90" s="24"/>
    </row>
    <row r="91" spans="1:12">
      <c r="A91" s="24"/>
      <c r="B91" s="24"/>
      <c r="C91" s="24"/>
      <c r="D91" s="24"/>
      <c r="E91" s="24"/>
      <c r="F91" s="24"/>
      <c r="G91" s="24"/>
      <c r="H91" s="24"/>
      <c r="I91" s="24"/>
      <c r="K91" s="24"/>
    </row>
    <row r="92" spans="1:12">
      <c r="A92" s="24"/>
      <c r="B92" s="24"/>
      <c r="C92" s="24"/>
      <c r="D92" s="24"/>
      <c r="E92" s="24"/>
      <c r="F92" s="24"/>
      <c r="G92" s="24"/>
      <c r="H92" s="24"/>
      <c r="I92" s="24"/>
      <c r="K92" s="24"/>
    </row>
    <row r="93" spans="1:12">
      <c r="A93" s="24"/>
      <c r="B93" s="24"/>
      <c r="C93" s="24"/>
      <c r="D93" s="24"/>
      <c r="E93" s="24"/>
      <c r="F93" s="24"/>
      <c r="G93" s="24"/>
      <c r="H93" s="24"/>
      <c r="I93" s="24"/>
      <c r="K93" s="24"/>
      <c r="L93" s="12"/>
    </row>
    <row r="94" spans="1:12">
      <c r="A94" s="24"/>
      <c r="B94" s="24"/>
      <c r="C94" s="24"/>
      <c r="D94" s="24"/>
      <c r="E94" s="24"/>
      <c r="F94" s="24"/>
      <c r="G94" s="24"/>
      <c r="H94" s="24"/>
      <c r="I94" s="24"/>
      <c r="K94" s="24"/>
    </row>
    <row r="95" spans="1:12">
      <c r="A95" s="24"/>
      <c r="B95" s="24"/>
      <c r="C95" s="24"/>
      <c r="D95" s="24"/>
      <c r="E95" s="24"/>
      <c r="F95" s="24"/>
      <c r="G95" s="24"/>
      <c r="H95" s="24"/>
      <c r="I95" s="24"/>
      <c r="K95" s="24"/>
    </row>
    <row r="96" spans="1:12">
      <c r="A96" s="24"/>
      <c r="B96" s="24"/>
      <c r="C96" s="24"/>
      <c r="D96" s="24"/>
      <c r="E96" s="24"/>
      <c r="F96" s="24"/>
      <c r="G96" s="24"/>
      <c r="H96" s="24"/>
      <c r="I96" s="24"/>
      <c r="K96" s="24"/>
    </row>
    <row r="97" spans="1:11">
      <c r="A97" s="24"/>
      <c r="B97" s="24"/>
      <c r="C97" s="24"/>
      <c r="D97" s="24"/>
      <c r="E97" s="24"/>
      <c r="F97" s="24"/>
      <c r="G97" s="24"/>
      <c r="H97" s="24"/>
      <c r="I97" s="24"/>
      <c r="K97" s="24"/>
    </row>
    <row r="98" spans="1:11">
      <c r="A98" s="24"/>
      <c r="B98" s="24"/>
      <c r="C98" s="24"/>
      <c r="D98" s="24"/>
      <c r="E98" s="24"/>
      <c r="F98" s="24"/>
      <c r="G98" s="24"/>
      <c r="H98" s="24"/>
      <c r="I98" s="24"/>
      <c r="K98" s="24"/>
    </row>
    <row r="99" spans="1:11">
      <c r="A99" s="24"/>
      <c r="B99" s="24"/>
      <c r="C99" s="24"/>
      <c r="D99" s="24"/>
      <c r="E99" s="24"/>
      <c r="F99" s="24"/>
      <c r="G99" s="24"/>
      <c r="H99" s="24"/>
      <c r="I99" s="24"/>
      <c r="K99" s="24"/>
    </row>
    <row r="100" spans="1:11">
      <c r="A100" s="24"/>
      <c r="B100" s="24"/>
      <c r="C100" s="24"/>
      <c r="D100" s="24"/>
      <c r="E100" s="24"/>
      <c r="F100" s="24"/>
      <c r="G100" s="24"/>
      <c r="H100" s="24"/>
      <c r="I100" s="24"/>
      <c r="K100" s="24"/>
    </row>
    <row r="101" spans="1:11">
      <c r="A101" s="24"/>
      <c r="B101" s="24"/>
      <c r="C101" s="24"/>
      <c r="D101" s="24"/>
      <c r="E101" s="24"/>
      <c r="F101" s="24"/>
      <c r="G101" s="24"/>
      <c r="H101" s="24"/>
      <c r="I101" s="24"/>
      <c r="K101" s="24"/>
    </row>
    <row r="102" spans="1:11">
      <c r="A102" s="24"/>
      <c r="B102" s="24"/>
      <c r="C102" s="24"/>
      <c r="D102" s="24"/>
      <c r="E102" s="24"/>
      <c r="F102" s="24"/>
      <c r="G102" s="24"/>
      <c r="H102" s="24"/>
      <c r="I102" s="24"/>
      <c r="K102" s="24"/>
    </row>
    <row r="103" spans="1:11">
      <c r="A103" s="24"/>
      <c r="B103" s="24"/>
      <c r="C103" s="24"/>
      <c r="D103" s="24"/>
      <c r="E103" s="24"/>
      <c r="F103" s="24"/>
      <c r="G103" s="24"/>
      <c r="H103" s="24"/>
      <c r="I103" s="24"/>
      <c r="K103" s="24"/>
    </row>
  </sheetData>
  <mergeCells count="80">
    <mergeCell ref="A66:L66"/>
    <mergeCell ref="A67:L67"/>
    <mergeCell ref="A86:K86"/>
    <mergeCell ref="B57:E57"/>
    <mergeCell ref="F57:H57"/>
    <mergeCell ref="I57:L57"/>
    <mergeCell ref="B58:E58"/>
    <mergeCell ref="F58:H58"/>
    <mergeCell ref="I58:L58"/>
    <mergeCell ref="B55:E55"/>
    <mergeCell ref="F55:H55"/>
    <mergeCell ref="I55:L55"/>
    <mergeCell ref="B56:E56"/>
    <mergeCell ref="F56:H56"/>
    <mergeCell ref="I56:L56"/>
    <mergeCell ref="B53:E53"/>
    <mergeCell ref="F53:H53"/>
    <mergeCell ref="I53:L53"/>
    <mergeCell ref="B54:E54"/>
    <mergeCell ref="F54:H54"/>
    <mergeCell ref="I54:L54"/>
    <mergeCell ref="B51:E51"/>
    <mergeCell ref="F51:H51"/>
    <mergeCell ref="I51:L51"/>
    <mergeCell ref="B52:E52"/>
    <mergeCell ref="F52:H52"/>
    <mergeCell ref="I52:L52"/>
    <mergeCell ref="B38:H38"/>
    <mergeCell ref="K38:L38"/>
    <mergeCell ref="B39:H39"/>
    <mergeCell ref="K39:L39"/>
    <mergeCell ref="B40:H40"/>
    <mergeCell ref="K40:L40"/>
    <mergeCell ref="B31:H31"/>
    <mergeCell ref="K31:L31"/>
    <mergeCell ref="B35:H35"/>
    <mergeCell ref="K35:L35"/>
    <mergeCell ref="B36:H36"/>
    <mergeCell ref="K36:L36"/>
    <mergeCell ref="K45:L45"/>
    <mergeCell ref="K46:L46"/>
    <mergeCell ref="B43:H43"/>
    <mergeCell ref="K43:L43"/>
    <mergeCell ref="B44:H44"/>
    <mergeCell ref="K44:L44"/>
    <mergeCell ref="B41:H41"/>
    <mergeCell ref="K41:L41"/>
    <mergeCell ref="B42:H42"/>
    <mergeCell ref="K42:L42"/>
    <mergeCell ref="B32:H32"/>
    <mergeCell ref="K32:L32"/>
    <mergeCell ref="B33:H33"/>
    <mergeCell ref="K33:L33"/>
    <mergeCell ref="K34:L34"/>
    <mergeCell ref="B37:H37"/>
    <mergeCell ref="K37:L37"/>
    <mergeCell ref="B28:H28"/>
    <mergeCell ref="K28:L28"/>
    <mergeCell ref="B29:H29"/>
    <mergeCell ref="K29:L29"/>
    <mergeCell ref="B30:H30"/>
    <mergeCell ref="K30:L30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2:L2"/>
    <mergeCell ref="A3:L3"/>
    <mergeCell ref="A7:B7"/>
    <mergeCell ref="A20:B20"/>
    <mergeCell ref="B21:H21"/>
    <mergeCell ref="K21:L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2014-04-11T02:56:15Z</dcterms:modified>
</cp:coreProperties>
</file>