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6" i="1"/>
  <c r="H75"/>
  <c r="J74"/>
  <c r="B66"/>
  <c r="B57"/>
  <c r="B47"/>
  <c r="D46"/>
  <c r="K40"/>
  <c r="K38"/>
  <c r="K36"/>
  <c r="K35"/>
  <c r="K34"/>
  <c r="K33"/>
  <c r="K32"/>
  <c r="K31"/>
  <c r="K41" s="1"/>
  <c r="J31"/>
  <c r="K24"/>
  <c r="G20"/>
  <c r="A21" s="1"/>
  <c r="G18"/>
  <c r="G17"/>
  <c r="G16"/>
  <c r="G15"/>
  <c r="J14" s="1"/>
  <c r="I7"/>
  <c r="G7"/>
  <c r="B6"/>
  <c r="K42" l="1"/>
  <c r="K43" s="1"/>
  <c r="K44" s="1"/>
  <c r="G46" s="1"/>
  <c r="K75" s="1"/>
  <c r="C76" s="1"/>
  <c r="H76" s="1"/>
  <c r="F59" s="1"/>
</calcChain>
</file>

<file path=xl/sharedStrings.xml><?xml version="1.0" encoding="utf-8"?>
<sst xmlns="http://schemas.openxmlformats.org/spreadsheetml/2006/main" count="160" uniqueCount="130">
  <si>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</si>
  <si>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</si>
  <si>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</si>
  <si>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</si>
  <si>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</si>
  <si>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</si>
  <si>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</si>
  <si>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 90    ( </t>
  </si>
  <si>
    <r>
      <t xml:space="preserve">                                  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</si>
  <si>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</si>
  <si>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</si>
  <si>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</si>
  <si>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</si>
  <si>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</si>
  <si>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</si>
  <si>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</si>
  <si>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</si>
  <si>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16 -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</si>
  <si>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</si>
  <si>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</si>
  <si>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18 -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</si>
  <si>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28 -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</si>
  <si>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</si>
  <si>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</si>
  <si>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</si>
  <si>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</si>
  <si>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</si>
  <si>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</si>
  <si>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</si>
  <si>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</si>
  <si>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</si>
  <si>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</si>
  <si>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</si>
  <si>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</si>
  <si>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</si>
  <si>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</si>
  <si>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</si>
  <si>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</si>
  <si>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</si>
  <si>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</si>
  <si>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Чистка кровли от снега.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</si>
  <si>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</si>
  <si>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Монтаж реле времени в щите наружного освещения (корт)(4%).</t>
  </si>
  <si>
    <t>шт.</t>
  </si>
  <si>
    <t>Монтаж дополнительного наружного освещения дороги(4%).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</si>
  <si>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</si>
  <si>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</si>
  <si>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</si>
  <si>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Ремонт наружного освещения (4%).</t>
  </si>
  <si>
    <t>м/час</t>
  </si>
  <si>
    <t>Покраска дорожных бордюров и разметка стоянок для а/м вдоль домов.</t>
  </si>
  <si>
    <t>Благоустройство территории (посадка деревьев, кустарников, цветов).</t>
  </si>
  <si>
    <t>−</t>
  </si>
  <si>
    <t>Монтаж и покраска ограждения детской площадки (14%).</t>
  </si>
  <si>
    <t>м.</t>
  </si>
  <si>
    <t>Замена манометров в ИТП (24,59%).</t>
  </si>
  <si>
    <t>Замена термометров в ИТП (24,59%).</t>
  </si>
  <si>
    <t>Плата за охранную сигнализацию ИТП (24,59%).</t>
  </si>
  <si>
    <t>мес.</t>
  </si>
  <si>
    <t>Замена автомата (вводного) на квартиры во ВРУ.</t>
  </si>
  <si>
    <t>Изготовление крестовин для установки новогодних елок (4%).</t>
  </si>
  <si>
    <t>Установка новогодней елки (4%)</t>
  </si>
  <si>
    <t>Установка радиаторов отопления на первом  этаже.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</si>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</sst>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5" fillId="0" borderId="0" xfId="0" applyNumberFormat="1" applyFont="1" applyFill="1"/>
    <xf numFmtId="4" fontId="1" fillId="0" borderId="0" xfId="0" applyNumberFormat="1" applyFont="1" applyFill="1" applyAlignment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4" fontId="5" fillId="0" borderId="10" xfId="0" applyNumberFormat="1" applyFont="1" applyFill="1" applyBorder="1" applyAlignment="1">
      <alignment horizontal="right"/>
    </xf>
    <xf numFmtId="4" fontId="5" fillId="0" borderId="12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164" fontId="1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165" fontId="1" fillId="0" borderId="1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5" fillId="0" borderId="6" xfId="0" applyNumberFormat="1" applyFont="1" applyFill="1" applyBorder="1" applyAlignment="1"/>
    <xf numFmtId="4" fontId="5" fillId="0" borderId="7" xfId="0" applyNumberFormat="1" applyFont="1" applyFill="1" applyBorder="1" applyAlignment="1"/>
    <xf numFmtId="0" fontId="1" fillId="0" borderId="5" xfId="0" applyFont="1" applyFill="1" applyBorder="1"/>
    <xf numFmtId="4" fontId="5" fillId="0" borderId="8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1" fillId="0" borderId="13" xfId="0" applyFont="1" applyFill="1" applyBorder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5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5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1" fontId="1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90/&#1054;&#1090;&#1095;&#1077;&#1090;%20&#1041;&#1077;&#1088;&#1077;&#1079;&#1086;&#1074;&#1099;&#1081;%209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1">
          <cell r="G61">
            <v>54474.354544000002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workbookViewId="0">
      <selection activeCell="K80" sqref="K80"/>
    </sheetView>
  </sheetViews>
  <sheetFormatPr defaultRowHeight="15"/>
  <cols>
    <col min="1" max="1" width="5.5703125" style="1" customWidth="1"/>
    <col min="2" max="3" width="9.28515625" style="1" customWidth="1"/>
    <col min="4" max="4" width="7.140625" style="1" customWidth="1"/>
    <col min="5" max="5" width="8.28515625" style="1" customWidth="1"/>
    <col min="6" max="6" width="12.28515625" style="1" customWidth="1"/>
    <col min="7" max="7" width="13.85546875" style="1" customWidth="1"/>
    <col min="8" max="8" width="8.5703125" style="1" customWidth="1"/>
    <col min="9" max="9" width="7.28515625" style="1" customWidth="1"/>
    <col min="10" max="10" width="15.42578125" style="1" customWidth="1"/>
    <col min="11" max="11" width="9.7109375" style="1" customWidth="1"/>
    <col min="12" max="12" width="3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90</v>
      </c>
      <c r="F4" s="7" t="s">
        <v>3</v>
      </c>
      <c r="G4" s="7"/>
      <c r="H4" s="5">
        <v>2013</v>
      </c>
      <c r="I4" s="7" t="s">
        <v>4</v>
      </c>
    </row>
    <row r="6" spans="1:12" ht="15.75">
      <c r="A6" s="8" t="s">
        <v>5</v>
      </c>
      <c r="B6" s="9">
        <f>H4</f>
        <v>2013</v>
      </c>
      <c r="C6" s="10" t="s">
        <v>6</v>
      </c>
      <c r="D6" s="9" t="s">
        <v>7</v>
      </c>
      <c r="E6" s="11">
        <v>1139.3</v>
      </c>
      <c r="F6" s="10"/>
      <c r="G6" s="12" t="s">
        <v>8</v>
      </c>
      <c r="H6" s="10"/>
      <c r="I6" s="12"/>
      <c r="J6" s="12"/>
      <c r="K6" s="10"/>
      <c r="L6" s="10"/>
    </row>
    <row r="7" spans="1:12" ht="15.75">
      <c r="A7" s="13">
        <v>675260.5</v>
      </c>
      <c r="B7" s="13"/>
      <c r="C7" s="14" t="s">
        <v>9</v>
      </c>
      <c r="D7" s="10"/>
      <c r="E7" s="12"/>
      <c r="F7" s="12"/>
      <c r="G7" s="15">
        <f>A7-J8</f>
        <v>536236.32999999996</v>
      </c>
      <c r="H7" s="16" t="s">
        <v>10</v>
      </c>
      <c r="I7" s="17">
        <f>(G7/A7)*100</f>
        <v>79.411772197544494</v>
      </c>
      <c r="J7" s="18" t="s">
        <v>11</v>
      </c>
      <c r="K7" s="10"/>
      <c r="L7" s="10"/>
    </row>
    <row r="8" spans="1:12">
      <c r="A8" s="10" t="s">
        <v>12</v>
      </c>
      <c r="B8" s="10"/>
      <c r="C8" s="10"/>
      <c r="D8" s="10"/>
      <c r="E8" s="12"/>
      <c r="F8" s="12"/>
      <c r="G8" s="12"/>
      <c r="H8" s="12"/>
      <c r="I8" s="12"/>
      <c r="J8" s="11">
        <v>139024.17000000001</v>
      </c>
      <c r="K8" s="10" t="s">
        <v>13</v>
      </c>
      <c r="L8" s="10"/>
    </row>
    <row r="9" spans="1:12">
      <c r="A9" s="10" t="s">
        <v>14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" t="s">
        <v>15</v>
      </c>
      <c r="B10" s="19">
        <v>18988.919999999998</v>
      </c>
      <c r="C10" s="1" t="s">
        <v>16</v>
      </c>
      <c r="E10" s="20" t="s">
        <v>17</v>
      </c>
      <c r="F10" s="21">
        <v>7600.09</v>
      </c>
      <c r="G10" s="1" t="s">
        <v>16</v>
      </c>
      <c r="I10" s="20" t="s">
        <v>18</v>
      </c>
      <c r="J10" s="22">
        <v>8314.17</v>
      </c>
      <c r="K10" s="1" t="s">
        <v>16</v>
      </c>
    </row>
    <row r="11" spans="1:12">
      <c r="A11" s="1" t="s">
        <v>19</v>
      </c>
      <c r="B11" s="19">
        <v>6605.97</v>
      </c>
      <c r="C11" s="1" t="s">
        <v>16</v>
      </c>
      <c r="E11" s="20" t="s">
        <v>20</v>
      </c>
      <c r="F11" s="21">
        <v>5252.66</v>
      </c>
      <c r="G11" s="1" t="s">
        <v>16</v>
      </c>
      <c r="I11" s="20" t="s">
        <v>21</v>
      </c>
      <c r="J11" s="22">
        <v>13946.02</v>
      </c>
      <c r="K11" s="1" t="s">
        <v>16</v>
      </c>
    </row>
    <row r="12" spans="1:12">
      <c r="B12" s="19"/>
      <c r="E12" s="23"/>
      <c r="F12" s="19"/>
      <c r="I12" s="23"/>
      <c r="J12" s="19"/>
    </row>
    <row r="13" spans="1:12">
      <c r="B13" s="19"/>
      <c r="E13" s="23"/>
      <c r="F13" s="19"/>
      <c r="I13" s="23"/>
      <c r="J13" s="19"/>
    </row>
    <row r="14" spans="1:12" ht="15.75">
      <c r="A14" s="1" t="s">
        <v>22</v>
      </c>
      <c r="J14" s="19">
        <f>G15+G16+G17+G18</f>
        <v>139024.17000000001</v>
      </c>
      <c r="K14" s="24" t="s">
        <v>23</v>
      </c>
    </row>
    <row r="15" spans="1:12">
      <c r="A15" s="25" t="s">
        <v>24</v>
      </c>
      <c r="B15" s="1" t="s">
        <v>25</v>
      </c>
      <c r="G15" s="26">
        <f>(J8*43.5/100)</f>
        <v>60475.513950000008</v>
      </c>
      <c r="H15" s="1" t="s">
        <v>16</v>
      </c>
    </row>
    <row r="16" spans="1:12">
      <c r="A16" s="25" t="s">
        <v>24</v>
      </c>
      <c r="B16" s="1" t="s">
        <v>26</v>
      </c>
      <c r="G16" s="26">
        <f>(J8*36.6/100)</f>
        <v>50882.846220000007</v>
      </c>
      <c r="H16" s="1" t="s">
        <v>16</v>
      </c>
    </row>
    <row r="17" spans="1:12">
      <c r="A17" s="25" t="s">
        <v>24</v>
      </c>
      <c r="B17" s="1" t="s">
        <v>27</v>
      </c>
      <c r="G17" s="26">
        <f>(J8*12.5/100)</f>
        <v>17378.021250000002</v>
      </c>
      <c r="H17" s="1" t="s">
        <v>16</v>
      </c>
      <c r="K17" s="27"/>
      <c r="L17" s="28"/>
    </row>
    <row r="18" spans="1:12">
      <c r="A18" s="25" t="s">
        <v>24</v>
      </c>
      <c r="B18" s="1" t="s">
        <v>28</v>
      </c>
      <c r="G18" s="26">
        <f>(J8*7.4/100)</f>
        <v>10287.78858</v>
      </c>
      <c r="H18" s="1" t="s">
        <v>16</v>
      </c>
    </row>
    <row r="19" spans="1:12">
      <c r="G19" s="29"/>
    </row>
    <row r="20" spans="1:12">
      <c r="A20" s="30" t="s">
        <v>29</v>
      </c>
      <c r="G20" s="26">
        <f>(E6-P10)*5.45*12/1.03</f>
        <v>72340.019417475734</v>
      </c>
      <c r="H20" s="1" t="s">
        <v>30</v>
      </c>
    </row>
    <row r="21" spans="1:12" ht="15.75" thickBot="1">
      <c r="A21" s="31">
        <f>G20*I7/100</f>
        <v>57446.491427465284</v>
      </c>
      <c r="B21" s="31"/>
      <c r="C21" s="1" t="s">
        <v>31</v>
      </c>
    </row>
    <row r="22" spans="1:12">
      <c r="A22" s="32" t="s">
        <v>2</v>
      </c>
      <c r="B22" s="33" t="s">
        <v>32</v>
      </c>
      <c r="C22" s="34"/>
      <c r="D22" s="34"/>
      <c r="E22" s="34"/>
      <c r="F22" s="34"/>
      <c r="G22" s="34"/>
      <c r="H22" s="35"/>
      <c r="I22" s="32" t="s">
        <v>33</v>
      </c>
      <c r="J22" s="36" t="s">
        <v>34</v>
      </c>
      <c r="K22" s="33" t="s">
        <v>35</v>
      </c>
      <c r="L22" s="35"/>
    </row>
    <row r="23" spans="1:12" ht="15.75" thickBot="1">
      <c r="A23" s="37" t="s">
        <v>36</v>
      </c>
      <c r="B23" s="38"/>
      <c r="C23" s="39"/>
      <c r="D23" s="39"/>
      <c r="E23" s="39"/>
      <c r="F23" s="39"/>
      <c r="G23" s="39"/>
      <c r="H23" s="40"/>
      <c r="I23" s="37" t="s">
        <v>37</v>
      </c>
      <c r="J23" s="41"/>
      <c r="K23" s="42" t="s">
        <v>38</v>
      </c>
      <c r="L23" s="43"/>
    </row>
    <row r="24" spans="1:12" ht="15.75" thickBot="1">
      <c r="A24" s="44"/>
      <c r="B24" s="45" t="s">
        <v>39</v>
      </c>
      <c r="C24" s="46"/>
      <c r="D24" s="46"/>
      <c r="E24" s="46"/>
      <c r="F24" s="46"/>
      <c r="G24" s="46"/>
      <c r="H24" s="47"/>
      <c r="I24" s="48"/>
      <c r="J24" s="49"/>
      <c r="K24" s="50">
        <f>'[1]2012'!G61</f>
        <v>54474.354544000002</v>
      </c>
      <c r="L24" s="51"/>
    </row>
    <row r="25" spans="1:12" ht="17.25">
      <c r="A25" s="52">
        <v>1</v>
      </c>
      <c r="B25" s="53" t="s">
        <v>40</v>
      </c>
      <c r="C25" s="54"/>
      <c r="D25" s="54"/>
      <c r="E25" s="54"/>
      <c r="F25" s="54"/>
      <c r="G25" s="54"/>
      <c r="H25" s="55"/>
      <c r="I25" s="56" t="s">
        <v>41</v>
      </c>
      <c r="J25" s="57">
        <v>436.84</v>
      </c>
      <c r="K25" s="58">
        <v>4000</v>
      </c>
      <c r="L25" s="59"/>
    </row>
    <row r="26" spans="1:12">
      <c r="A26" s="52">
        <v>2</v>
      </c>
      <c r="B26" s="53" t="s">
        <v>42</v>
      </c>
      <c r="C26" s="54"/>
      <c r="D26" s="54"/>
      <c r="E26" s="54"/>
      <c r="F26" s="54"/>
      <c r="G26" s="54"/>
      <c r="H26" s="55"/>
      <c r="I26" s="60" t="s">
        <v>43</v>
      </c>
      <c r="J26" s="52">
        <v>1</v>
      </c>
      <c r="K26" s="58">
        <v>90</v>
      </c>
      <c r="L26" s="59"/>
    </row>
    <row r="27" spans="1:12">
      <c r="A27" s="52">
        <v>3</v>
      </c>
      <c r="B27" s="61" t="s">
        <v>44</v>
      </c>
      <c r="C27" s="62"/>
      <c r="D27" s="62"/>
      <c r="E27" s="62"/>
      <c r="F27" s="62"/>
      <c r="G27" s="62"/>
      <c r="H27" s="55"/>
      <c r="I27" s="60" t="s">
        <v>43</v>
      </c>
      <c r="J27" s="52">
        <v>13</v>
      </c>
      <c r="K27" s="63">
        <v>1330.3</v>
      </c>
      <c r="L27" s="64"/>
    </row>
    <row r="28" spans="1:12">
      <c r="A28" s="52">
        <v>4</v>
      </c>
      <c r="B28" s="53" t="s">
        <v>45</v>
      </c>
      <c r="C28" s="54"/>
      <c r="D28" s="54"/>
      <c r="E28" s="54"/>
      <c r="F28" s="54"/>
      <c r="G28" s="54"/>
      <c r="H28" s="55"/>
      <c r="I28" s="60" t="s">
        <v>46</v>
      </c>
      <c r="J28" s="65">
        <v>252</v>
      </c>
      <c r="K28" s="58">
        <v>1600</v>
      </c>
      <c r="L28" s="59"/>
    </row>
    <row r="29" spans="1:12">
      <c r="A29" s="52">
        <v>5</v>
      </c>
      <c r="B29" s="53" t="s">
        <v>47</v>
      </c>
      <c r="C29" s="54"/>
      <c r="D29" s="54"/>
      <c r="E29" s="54"/>
      <c r="F29" s="54"/>
      <c r="G29" s="54"/>
      <c r="H29" s="55"/>
      <c r="I29" s="60" t="s">
        <v>46</v>
      </c>
      <c r="J29" s="65">
        <v>252</v>
      </c>
      <c r="K29" s="58">
        <v>1600</v>
      </c>
      <c r="L29" s="59"/>
    </row>
    <row r="30" spans="1:12">
      <c r="A30" s="52">
        <v>6</v>
      </c>
      <c r="B30" s="61" t="s">
        <v>48</v>
      </c>
      <c r="C30" s="66"/>
      <c r="D30" s="66"/>
      <c r="E30" s="66"/>
      <c r="F30" s="66"/>
      <c r="G30" s="66"/>
      <c r="H30" s="67"/>
      <c r="I30" s="56" t="s">
        <v>49</v>
      </c>
      <c r="J30" s="65">
        <v>2</v>
      </c>
      <c r="K30" s="58">
        <v>1100</v>
      </c>
      <c r="L30" s="59"/>
    </row>
    <row r="31" spans="1:12">
      <c r="A31" s="52">
        <v>7</v>
      </c>
      <c r="B31" s="53" t="s">
        <v>50</v>
      </c>
      <c r="C31" s="62"/>
      <c r="D31" s="62"/>
      <c r="E31" s="62"/>
      <c r="F31" s="62"/>
      <c r="G31" s="62"/>
      <c r="H31" s="55"/>
      <c r="I31" s="56" t="s">
        <v>46</v>
      </c>
      <c r="J31" s="68">
        <f>1080/12</f>
        <v>90</v>
      </c>
      <c r="K31" s="63">
        <f>(8028.13+3000)/12</f>
        <v>919.01083333333338</v>
      </c>
      <c r="L31" s="64"/>
    </row>
    <row r="32" spans="1:12">
      <c r="A32" s="52">
        <v>8</v>
      </c>
      <c r="B32" s="53" t="s">
        <v>51</v>
      </c>
      <c r="C32" s="54"/>
      <c r="D32" s="54"/>
      <c r="E32" s="54"/>
      <c r="F32" s="54"/>
      <c r="G32" s="54"/>
      <c r="H32" s="55"/>
      <c r="I32" s="69" t="s">
        <v>52</v>
      </c>
      <c r="J32" s="70" t="s">
        <v>52</v>
      </c>
      <c r="K32" s="58">
        <f>(13250+1000)/27</f>
        <v>527.77777777777783</v>
      </c>
      <c r="L32" s="59"/>
    </row>
    <row r="33" spans="1:12">
      <c r="A33" s="52">
        <v>9</v>
      </c>
      <c r="B33" s="53" t="s">
        <v>53</v>
      </c>
      <c r="C33" s="62"/>
      <c r="D33" s="62"/>
      <c r="E33" s="62"/>
      <c r="F33" s="62"/>
      <c r="G33" s="62"/>
      <c r="H33" s="54"/>
      <c r="I33" s="60" t="s">
        <v>54</v>
      </c>
      <c r="J33" s="57">
        <v>48</v>
      </c>
      <c r="K33" s="71">
        <f>(19680+24000)*0.14</f>
        <v>6115.2000000000007</v>
      </c>
      <c r="L33" s="72"/>
    </row>
    <row r="34" spans="1:12">
      <c r="A34" s="52">
        <v>10</v>
      </c>
      <c r="B34" s="53" t="s">
        <v>55</v>
      </c>
      <c r="C34" s="54"/>
      <c r="D34" s="54"/>
      <c r="E34" s="54"/>
      <c r="F34" s="54"/>
      <c r="G34" s="54"/>
      <c r="H34" s="55"/>
      <c r="I34" s="56" t="s">
        <v>43</v>
      </c>
      <c r="J34" s="60">
        <v>4</v>
      </c>
      <c r="K34" s="58">
        <f>319.2*4*0.333</f>
        <v>425.17439999999999</v>
      </c>
      <c r="L34" s="59"/>
    </row>
    <row r="35" spans="1:12">
      <c r="A35" s="52">
        <v>11</v>
      </c>
      <c r="B35" s="53" t="s">
        <v>56</v>
      </c>
      <c r="C35" s="54"/>
      <c r="D35" s="54"/>
      <c r="E35" s="54"/>
      <c r="F35" s="54"/>
      <c r="G35" s="54"/>
      <c r="H35" s="55"/>
      <c r="I35" s="56" t="s">
        <v>43</v>
      </c>
      <c r="J35" s="60">
        <v>4</v>
      </c>
      <c r="K35" s="58">
        <f>116.8*4*0.333</f>
        <v>155.57760000000002</v>
      </c>
      <c r="L35" s="59"/>
    </row>
    <row r="36" spans="1:12">
      <c r="A36" s="52">
        <v>12</v>
      </c>
      <c r="B36" s="53" t="s">
        <v>57</v>
      </c>
      <c r="C36" s="54"/>
      <c r="D36" s="54"/>
      <c r="E36" s="54"/>
      <c r="F36" s="54"/>
      <c r="G36" s="54"/>
      <c r="H36" s="55"/>
      <c r="I36" s="56" t="s">
        <v>58</v>
      </c>
      <c r="J36" s="60">
        <v>12</v>
      </c>
      <c r="K36" s="58">
        <f>1800*12*0.2459</f>
        <v>5311.4400000000005</v>
      </c>
      <c r="L36" s="59"/>
    </row>
    <row r="37" spans="1:12">
      <c r="A37" s="52">
        <v>13</v>
      </c>
      <c r="B37" s="53" t="s">
        <v>59</v>
      </c>
      <c r="C37" s="62"/>
      <c r="D37" s="62"/>
      <c r="E37" s="62"/>
      <c r="F37" s="62"/>
      <c r="G37" s="62"/>
      <c r="H37" s="55"/>
      <c r="I37" s="56" t="s">
        <v>43</v>
      </c>
      <c r="J37" s="9">
        <v>1</v>
      </c>
      <c r="K37" s="58">
        <v>750</v>
      </c>
      <c r="L37" s="59"/>
    </row>
    <row r="38" spans="1:12">
      <c r="A38" s="52">
        <v>14</v>
      </c>
      <c r="B38" s="53" t="s">
        <v>60</v>
      </c>
      <c r="C38" s="62"/>
      <c r="D38" s="62"/>
      <c r="E38" s="62"/>
      <c r="F38" s="62"/>
      <c r="G38" s="62"/>
      <c r="H38" s="55"/>
      <c r="I38" s="60" t="s">
        <v>43</v>
      </c>
      <c r="J38" s="57">
        <v>2</v>
      </c>
      <c r="K38" s="63">
        <f>(9000+5031)/3*2*0.04</f>
        <v>374.16</v>
      </c>
      <c r="L38" s="64"/>
    </row>
    <row r="39" spans="1:12">
      <c r="A39" s="52">
        <v>15</v>
      </c>
      <c r="B39" s="53" t="s">
        <v>61</v>
      </c>
      <c r="C39" s="54"/>
      <c r="D39" s="54"/>
      <c r="E39" s="54"/>
      <c r="F39" s="54"/>
      <c r="G39" s="54"/>
      <c r="H39" s="55"/>
      <c r="I39" s="60"/>
      <c r="J39" s="57"/>
      <c r="K39" s="58">
        <v>860.7</v>
      </c>
      <c r="L39" s="59"/>
    </row>
    <row r="40" spans="1:12">
      <c r="A40" s="52">
        <v>16</v>
      </c>
      <c r="B40" s="53" t="s">
        <v>62</v>
      </c>
      <c r="C40" s="54"/>
      <c r="D40" s="54"/>
      <c r="E40" s="54"/>
      <c r="F40" s="54"/>
      <c r="G40" s="54"/>
      <c r="H40" s="55"/>
      <c r="I40" s="60" t="s">
        <v>43</v>
      </c>
      <c r="J40" s="57">
        <v>2</v>
      </c>
      <c r="K40" s="58">
        <f>6322+500</f>
        <v>6822</v>
      </c>
      <c r="L40" s="59"/>
    </row>
    <row r="41" spans="1:12">
      <c r="A41" s="60"/>
      <c r="B41" s="53" t="s">
        <v>63</v>
      </c>
      <c r="C41" s="54"/>
      <c r="D41" s="54"/>
      <c r="E41" s="54"/>
      <c r="F41" s="54"/>
      <c r="G41" s="54"/>
      <c r="H41" s="54"/>
      <c r="I41" s="60"/>
      <c r="J41" s="9"/>
      <c r="K41" s="73">
        <f>SUM(K25:L39)</f>
        <v>25159.340611111111</v>
      </c>
      <c r="L41" s="74"/>
    </row>
    <row r="42" spans="1:12">
      <c r="A42" s="60"/>
      <c r="B42" s="53" t="s">
        <v>64</v>
      </c>
      <c r="C42" s="54"/>
      <c r="D42" s="54"/>
      <c r="E42" s="54"/>
      <c r="F42" s="54"/>
      <c r="G42" s="54"/>
      <c r="H42" s="54"/>
      <c r="I42" s="60"/>
      <c r="J42" s="9"/>
      <c r="K42" s="63">
        <f>K41*0.14</f>
        <v>3522.307685555556</v>
      </c>
      <c r="L42" s="64"/>
    </row>
    <row r="43" spans="1:12" ht="15.75" thickBot="1">
      <c r="A43" s="60"/>
      <c r="B43" s="1" t="s">
        <v>65</v>
      </c>
      <c r="I43" s="75"/>
      <c r="K43" s="76">
        <f>SUM(K41:L42)</f>
        <v>28681.648296666666</v>
      </c>
      <c r="L43" s="77"/>
    </row>
    <row r="44" spans="1:12" ht="16.5" thickBot="1">
      <c r="A44" s="78"/>
      <c r="B44" s="79" t="s">
        <v>66</v>
      </c>
      <c r="C44" s="80"/>
      <c r="D44" s="80"/>
      <c r="E44" s="80"/>
      <c r="F44" s="80"/>
      <c r="G44" s="80"/>
      <c r="H44" s="81"/>
      <c r="I44" s="78"/>
      <c r="J44" s="78"/>
      <c r="K44" s="82">
        <f>K43+K24</f>
        <v>83156.002840666668</v>
      </c>
      <c r="L44" s="83"/>
    </row>
    <row r="45" spans="1:12">
      <c r="A45" s="1" t="s">
        <v>67</v>
      </c>
    </row>
    <row r="46" spans="1:12">
      <c r="A46" s="1" t="s">
        <v>68</v>
      </c>
      <c r="D46" s="57">
        <f>H4</f>
        <v>2013</v>
      </c>
      <c r="E46" s="1" t="s">
        <v>69</v>
      </c>
      <c r="G46" s="84">
        <f>K44-G20</f>
        <v>10815.983423190934</v>
      </c>
      <c r="H46" s="1" t="s">
        <v>70</v>
      </c>
    </row>
    <row r="47" spans="1:12" ht="15.75" thickBot="1">
      <c r="A47" s="1" t="s">
        <v>71</v>
      </c>
      <c r="B47" s="57">
        <f>H4</f>
        <v>2013</v>
      </c>
      <c r="C47" s="1" t="s">
        <v>72</v>
      </c>
    </row>
    <row r="48" spans="1:12">
      <c r="A48" s="85" t="s">
        <v>2</v>
      </c>
      <c r="B48" s="86" t="s">
        <v>73</v>
      </c>
      <c r="C48" s="87"/>
      <c r="D48" s="87"/>
      <c r="E48" s="87"/>
      <c r="F48" s="86" t="s">
        <v>74</v>
      </c>
      <c r="G48" s="87"/>
      <c r="H48" s="88"/>
      <c r="I48" s="86" t="s">
        <v>75</v>
      </c>
      <c r="J48" s="87"/>
      <c r="K48" s="87"/>
      <c r="L48" s="88"/>
    </row>
    <row r="49" spans="1:12" ht="15.75" thickBot="1">
      <c r="A49" s="89"/>
      <c r="B49" s="90"/>
      <c r="C49" s="91"/>
      <c r="D49" s="91"/>
      <c r="E49" s="91"/>
      <c r="F49" s="90"/>
      <c r="G49" s="91"/>
      <c r="H49" s="92"/>
      <c r="I49" s="90" t="s">
        <v>76</v>
      </c>
      <c r="J49" s="91"/>
      <c r="K49" s="91"/>
      <c r="L49" s="92"/>
    </row>
    <row r="50" spans="1:12">
      <c r="A50" s="93" t="s">
        <v>77</v>
      </c>
      <c r="B50" s="94" t="s">
        <v>78</v>
      </c>
      <c r="C50" s="94"/>
      <c r="D50" s="94"/>
      <c r="E50" s="95"/>
      <c r="F50" s="96" t="s">
        <v>79</v>
      </c>
      <c r="G50" s="97"/>
      <c r="H50" s="98"/>
      <c r="I50" s="96" t="s">
        <v>80</v>
      </c>
      <c r="J50" s="97"/>
      <c r="K50" s="97"/>
      <c r="L50" s="98"/>
    </row>
    <row r="51" spans="1:12">
      <c r="A51" s="60" t="s">
        <v>81</v>
      </c>
      <c r="B51" s="54" t="s">
        <v>82</v>
      </c>
      <c r="C51" s="54"/>
      <c r="D51" s="54"/>
      <c r="E51" s="55"/>
      <c r="F51" s="38" t="s">
        <v>83</v>
      </c>
      <c r="G51" s="39"/>
      <c r="H51" s="40"/>
      <c r="I51" s="38" t="s">
        <v>84</v>
      </c>
      <c r="J51" s="39"/>
      <c r="K51" s="39"/>
      <c r="L51" s="40"/>
    </row>
    <row r="52" spans="1:12">
      <c r="A52" s="60" t="s">
        <v>85</v>
      </c>
      <c r="B52" s="54" t="s">
        <v>86</v>
      </c>
      <c r="C52" s="54"/>
      <c r="D52" s="54"/>
      <c r="E52" s="55"/>
      <c r="F52" s="38" t="s">
        <v>87</v>
      </c>
      <c r="G52" s="39"/>
      <c r="H52" s="40"/>
      <c r="I52" s="38" t="s">
        <v>88</v>
      </c>
      <c r="J52" s="39"/>
      <c r="K52" s="39"/>
      <c r="L52" s="40"/>
    </row>
    <row r="53" spans="1:12">
      <c r="A53" s="60" t="s">
        <v>89</v>
      </c>
      <c r="B53" s="54" t="s">
        <v>90</v>
      </c>
      <c r="C53" s="54"/>
      <c r="D53" s="54"/>
      <c r="E53" s="55"/>
      <c r="F53" s="38" t="s">
        <v>91</v>
      </c>
      <c r="G53" s="39"/>
      <c r="H53" s="40"/>
      <c r="I53" s="38" t="s">
        <v>92</v>
      </c>
      <c r="J53" s="39"/>
      <c r="K53" s="39"/>
      <c r="L53" s="40"/>
    </row>
    <row r="54" spans="1:12">
      <c r="A54" s="60" t="s">
        <v>93</v>
      </c>
      <c r="B54" s="54" t="s">
        <v>94</v>
      </c>
      <c r="C54" s="54"/>
      <c r="D54" s="54"/>
      <c r="E54" s="55"/>
      <c r="F54" s="38" t="s">
        <v>95</v>
      </c>
      <c r="G54" s="39"/>
      <c r="H54" s="40"/>
      <c r="I54" s="38" t="s">
        <v>96</v>
      </c>
      <c r="J54" s="39"/>
      <c r="K54" s="39"/>
      <c r="L54" s="40"/>
    </row>
    <row r="55" spans="1:12" ht="15.75" thickBot="1">
      <c r="A55" s="99" t="s">
        <v>97</v>
      </c>
      <c r="B55" s="100" t="s">
        <v>98</v>
      </c>
      <c r="C55" s="100"/>
      <c r="D55" s="100"/>
      <c r="E55" s="101"/>
      <c r="F55" s="102" t="s">
        <v>99</v>
      </c>
      <c r="G55" s="103"/>
      <c r="H55" s="104"/>
      <c r="I55" s="102" t="s">
        <v>100</v>
      </c>
      <c r="J55" s="103"/>
      <c r="K55" s="103"/>
      <c r="L55" s="104"/>
    </row>
    <row r="57" spans="1:12">
      <c r="A57" s="105" t="s">
        <v>101</v>
      </c>
      <c r="B57" s="57">
        <f>H4+1</f>
        <v>2014</v>
      </c>
      <c r="C57" s="1" t="s">
        <v>102</v>
      </c>
    </row>
    <row r="58" spans="1:12">
      <c r="A58" s="106" t="s">
        <v>103</v>
      </c>
    </row>
    <row r="59" spans="1:12">
      <c r="A59" s="106" t="s">
        <v>104</v>
      </c>
      <c r="F59" s="107">
        <f>H76</f>
        <v>4.9969267257081063</v>
      </c>
      <c r="G59" s="1" t="s">
        <v>105</v>
      </c>
    </row>
    <row r="60" spans="1:12">
      <c r="A60" s="106" t="s">
        <v>106</v>
      </c>
      <c r="C60" s="108"/>
      <c r="G60" s="57"/>
    </row>
    <row r="61" spans="1:12">
      <c r="A61" s="106" t="s">
        <v>107</v>
      </c>
      <c r="E61" s="57"/>
      <c r="K61" s="57"/>
    </row>
    <row r="62" spans="1:12">
      <c r="A62" s="109" t="s">
        <v>108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23"/>
    </row>
    <row r="63" spans="1:12">
      <c r="A63" s="110" t="s">
        <v>109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1:12">
      <c r="A64" s="110" t="s">
        <v>110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1:11">
      <c r="A65" s="109"/>
      <c r="B65" s="111"/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>
      <c r="A66" s="106" t="s">
        <v>111</v>
      </c>
      <c r="B66" s="57">
        <f>H4+1</f>
        <v>2014</v>
      </c>
      <c r="C66" s="1" t="s">
        <v>112</v>
      </c>
    </row>
    <row r="67" spans="1:11">
      <c r="A67" s="106" t="s">
        <v>113</v>
      </c>
    </row>
    <row r="68" spans="1:11">
      <c r="A68" s="106" t="s">
        <v>114</v>
      </c>
      <c r="J68" s="19">
        <v>15000</v>
      </c>
      <c r="K68" s="1" t="s">
        <v>16</v>
      </c>
    </row>
    <row r="69" spans="1:11">
      <c r="A69" s="110" t="s">
        <v>115</v>
      </c>
      <c r="B69" s="110"/>
      <c r="C69" s="110"/>
      <c r="D69" s="110"/>
      <c r="E69" s="110"/>
      <c r="J69" s="19">
        <v>10000</v>
      </c>
      <c r="K69" s="1" t="s">
        <v>16</v>
      </c>
    </row>
    <row r="70" spans="1:11">
      <c r="A70" s="106" t="s">
        <v>116</v>
      </c>
      <c r="J70" s="19">
        <v>1500</v>
      </c>
      <c r="K70" s="1" t="s">
        <v>16</v>
      </c>
    </row>
    <row r="71" spans="1:11">
      <c r="A71" s="106" t="s">
        <v>117</v>
      </c>
      <c r="J71" s="19">
        <v>15000</v>
      </c>
      <c r="K71" s="1" t="s">
        <v>16</v>
      </c>
    </row>
    <row r="72" spans="1:11">
      <c r="A72" s="106" t="s">
        <v>118</v>
      </c>
      <c r="J72" s="19">
        <v>8000</v>
      </c>
      <c r="K72" s="1" t="s">
        <v>16</v>
      </c>
    </row>
    <row r="73" spans="1:11">
      <c r="A73" s="106" t="s">
        <v>119</v>
      </c>
      <c r="J73" s="19">
        <v>8000</v>
      </c>
      <c r="K73" s="1" t="s">
        <v>16</v>
      </c>
    </row>
    <row r="74" spans="1:11">
      <c r="A74" s="112" t="s">
        <v>120</v>
      </c>
      <c r="J74" s="26">
        <f>SUM(J68:J73)</f>
        <v>57500</v>
      </c>
      <c r="K74" s="113" t="s">
        <v>121</v>
      </c>
    </row>
    <row r="75" spans="1:11">
      <c r="A75" s="106" t="s">
        <v>122</v>
      </c>
      <c r="H75" s="57">
        <f>H4</f>
        <v>2013</v>
      </c>
      <c r="I75" s="1" t="s">
        <v>123</v>
      </c>
      <c r="K75" s="26">
        <f>G46</f>
        <v>10815.983423190934</v>
      </c>
    </row>
    <row r="76" spans="1:11">
      <c r="A76" s="106" t="s">
        <v>124</v>
      </c>
      <c r="C76" s="84">
        <f>J74+K75</f>
        <v>68315.983423190934</v>
      </c>
      <c r="D76" s="57" t="s">
        <v>125</v>
      </c>
      <c r="E76" s="114">
        <f>H4+1</f>
        <v>2014</v>
      </c>
      <c r="F76" s="1" t="s">
        <v>126</v>
      </c>
      <c r="H76" s="107">
        <f>C76/(E6*12)</f>
        <v>4.9969267257081063</v>
      </c>
      <c r="I76" s="1" t="s">
        <v>127</v>
      </c>
    </row>
    <row r="78" spans="1:11">
      <c r="B78" s="1" t="s">
        <v>128</v>
      </c>
    </row>
    <row r="79" spans="1:11">
      <c r="B79" s="1" t="s">
        <v>74</v>
      </c>
      <c r="I79" s="1" t="s">
        <v>129</v>
      </c>
    </row>
    <row r="80" spans="1:11">
      <c r="K80" s="2"/>
    </row>
    <row r="88" spans="12:12">
      <c r="L88" s="115"/>
    </row>
  </sheetData>
  <mergeCells count="75">
    <mergeCell ref="A63:L63"/>
    <mergeCell ref="A64:L64"/>
    <mergeCell ref="A69:E69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1:H41"/>
    <mergeCell ref="K41:L41"/>
    <mergeCell ref="B42:H42"/>
    <mergeCell ref="K42:L42"/>
    <mergeCell ref="K43:L43"/>
    <mergeCell ref="K44:L44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2014-04-11T02:54:43Z</dcterms:modified>
</cp:coreProperties>
</file>