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81" i="1"/>
  <c r="H80"/>
  <c r="J79"/>
  <c r="B66"/>
  <c r="B58"/>
  <c r="B48"/>
  <c r="D47"/>
  <c r="K41"/>
  <c r="K40"/>
  <c r="K39"/>
  <c r="K38"/>
  <c r="K36"/>
  <c r="K33"/>
  <c r="K32"/>
  <c r="K31"/>
  <c r="K30"/>
  <c r="J30"/>
  <c r="K29"/>
  <c r="K27"/>
  <c r="K26"/>
  <c r="K25"/>
  <c r="A24"/>
  <c r="A25" s="1"/>
  <c r="A26" s="1"/>
  <c r="K23"/>
  <c r="K42" s="1"/>
  <c r="K22"/>
  <c r="G18"/>
  <c r="A19" s="1"/>
  <c r="G17"/>
  <c r="G16"/>
  <c r="G15"/>
  <c r="G14"/>
  <c r="J13" s="1"/>
  <c r="I7"/>
  <c r="G7"/>
  <c r="B6"/>
  <c r="K43" l="1"/>
  <c r="K44"/>
  <c r="K45" s="1"/>
  <c r="G47" s="1"/>
  <c r="K80" s="1"/>
  <c r="C81" s="1"/>
  <c r="H81" s="1"/>
  <c r="F60" s="1"/>
  <c r="A27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</calcChain>
</file>

<file path=xl/sharedStrings.xml><?xml version="1.0" encoding="utf-8"?>
<sst xmlns="http://schemas.openxmlformats.org/spreadsheetml/2006/main" count="176" uniqueCount="138">
  <si>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</si>
  <si>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</si>
  <si>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</si>
  <si>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</si>
  <si>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</si>
  <si>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1.В </t>
  </si>
  <si>
    <t>г.   по дому</t>
  </si>
  <si>
    <t xml:space="preserve">   98  ( 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</si>
  <si>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</si>
  <si>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</si>
  <si>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</si>
  <si>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</si>
  <si>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</si>
  <si>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</si>
  <si>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</si>
  <si>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</si>
  <si>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</si>
  <si>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10 -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</si>
  <si>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23 -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</si>
  <si>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</si>
  <si>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21-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</si>
  <si>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25 -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</si>
  <si>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</si>
  <si>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</si>
  <si>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</si>
  <si>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</si>
  <si>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</si>
  <si>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</si>
  <si>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</si>
  <si>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</si>
  <si>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</si>
  <si>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</si>
  <si>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</si>
  <si>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</si>
  <si>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</si>
  <si>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</si>
  <si>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</si>
  <si>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</si>
  <si>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</si>
  <si>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</si>
  <si>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Установка реле времени в щите наружного освещ.(линия освещ. корта) (5,81%).</t>
  </si>
  <si>
    <t>шт.</t>
  </si>
  <si>
    <t>Чистка кровли от снега.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</si>
  <si>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</si>
  <si>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Ремонт наружного освещения (замена ламп ДРЛ) (5%).</t>
  </si>
  <si>
    <t>м/час</t>
  </si>
  <si>
    <t>Дополнит. наружное освещ. дороги (установка светильников, фотореле) (8%).</t>
  </si>
  <si>
    <t>Вывоз строительного мусора и негабаритных отходов в октябре (14,84%).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</si>
  <si>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</si>
  <si>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Замена автоматических выключателей освещения МОП (на марку "25 D").</t>
  </si>
  <si>
    <t>Монтаж и покраска ограждения детской площадки (12,64%).</t>
  </si>
  <si>
    <t>м.</t>
  </si>
  <si>
    <t>Покраска дорожных бордюров и разметка дорог вдоль домов (9%).</t>
  </si>
  <si>
    <t>Благоустройство территории (высадка деревьев, кустарников)(5%).</t>
  </si>
  <si>
    <t xml:space="preserve">Замена термометров в ИТП (26,24%). </t>
  </si>
  <si>
    <t xml:space="preserve">Замена манометров в ИТП (26,24%). </t>
  </si>
  <si>
    <t>Генеральная уборка подъезда в мае.</t>
  </si>
  <si>
    <r>
      <t>м</t>
    </r>
    <r>
      <rPr>
        <sz val="11"/>
        <color theme="1"/>
        <rFont val="Calibri"/>
        <family val="2"/>
        <charset val="204"/>
      </rPr>
      <t>²</t>
    </r>
  </si>
  <si>
    <t>Генеральная уборка подъезда в октябре.</t>
  </si>
  <si>
    <t>Замена циркуляционного насоса ГВС в ИТП (26,24%).</t>
  </si>
  <si>
    <t>Монтаж перемычки для открытого водоразбора ГВС.</t>
  </si>
  <si>
    <t>Плата за охранную сигнализацию ИТП (26,24%).</t>
  </si>
  <si>
    <t>мес.</t>
  </si>
  <si>
    <r>
      <t xml:space="preserve">Чистка канализации от КК (д.№83) </t>
    </r>
    <r>
      <rPr>
        <sz val="11"/>
        <color theme="1"/>
        <rFont val="Calibri"/>
        <family val="2"/>
        <charset val="204"/>
      </rPr>
      <t xml:space="preserve"> до КК (д.№82)(14,84%).</t>
    </r>
  </si>
  <si>
    <t>Установка новогодней елки (4,13%)</t>
  </si>
  <si>
    <t>Изготовление крестовин для установки новогодних елок (3%).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</si>
  <si>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</si>
  <si>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</si>
  <si>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</si>
  <si>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</si>
  <si>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</si>
  <si>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</si>
  <si>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</si>
  <si>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</si>
  <si>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</si>
  <si>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</si>
  <si>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</si>
  <si>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</si>
  <si>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</si>
  <si>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</si>
  <si>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</si>
  <si>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</si>
  <si>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</si>
  <si>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</si>
  <si>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</si>
  <si>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</si>
  <si>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</si>
  <si>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</si>
  <si>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</si>
  <si>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</si>
  <si>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</si>
  <si>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</si>
  <si>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</si>
  <si>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</si>
  <si>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</si>
  <si>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</si>
  <si>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</si>
  <si>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</si>
  <si>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</si>
  <si>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</si>
  <si>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</si>
  <si>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</si>
  <si>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</si>
  <si>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</si>
  <si>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</si>
  <si>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</si>
  <si>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11,20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</si>
  <si>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</si>
  <si>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</si>
  <si>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</si>
  <si>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</si>
  <si>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</si>
  <si>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</si>
  <si>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</si>
  <si>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</si>
  <si>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</si>
  <si>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</si>
  <si>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</si>
  <si>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</si>
  <si>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</si>
  <si>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</si>
  <si>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</si>
  <si>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</si>
  <si>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монтаж встроенного шкафа для уборки подъездов</t>
  </si>
  <si>
    <t xml:space="preserve">  -  плата за охранную сигнализацию ИТП</t>
  </si>
  <si>
    <t xml:space="preserve">  -  благоустройство территории</t>
  </si>
  <si>
    <t xml:space="preserve">  -  монтаж видеонаблюдения</t>
  </si>
  <si>
    <t xml:space="preserve">  -  установка новогодней елки  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</si>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</sst>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Arial"/>
      <family val="2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right" wrapText="1"/>
    </xf>
    <xf numFmtId="4" fontId="7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 applyAlignment="1"/>
    <xf numFmtId="4" fontId="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center"/>
    </xf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4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4" fontId="1" fillId="0" borderId="0" xfId="0" applyNumberFormat="1" applyFont="1" applyFill="1"/>
    <xf numFmtId="4" fontId="0" fillId="0" borderId="0" xfId="0" applyNumberFormat="1" applyAlignment="1"/>
    <xf numFmtId="0" fontId="0" fillId="0" borderId="0" xfId="0" applyAlignment="1"/>
    <xf numFmtId="0" fontId="6" fillId="0" borderId="0" xfId="0" applyFont="1" applyAlignment="1">
      <alignment horizontal="left"/>
    </xf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/>
    <xf numFmtId="4" fontId="1" fillId="0" borderId="9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0" fontId="0" fillId="0" borderId="13" xfId="0" applyFont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6" fillId="0" borderId="15" xfId="0" applyFont="1" applyBorder="1" applyAlignment="1">
      <alignment horizontal="center"/>
    </xf>
    <xf numFmtId="4" fontId="0" fillId="0" borderId="13" xfId="0" applyNumberFormat="1" applyFont="1" applyBorder="1" applyAlignment="1">
      <alignment horizontal="right"/>
    </xf>
    <xf numFmtId="4" fontId="0" fillId="0" borderId="14" xfId="0" applyNumberFormat="1" applyFont="1" applyBorder="1" applyAlignment="1">
      <alignment horizontal="right"/>
    </xf>
    <xf numFmtId="0" fontId="0" fillId="0" borderId="13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13" xfId="0" applyNumberFormat="1" applyFill="1" applyBorder="1" applyAlignment="1">
      <alignment horizontal="right"/>
    </xf>
    <xf numFmtId="4" fontId="0" fillId="0" borderId="14" xfId="0" applyNumberFormat="1" applyFill="1" applyBorder="1" applyAlignment="1">
      <alignment horizontal="right"/>
    </xf>
    <xf numFmtId="0" fontId="0" fillId="0" borderId="1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165" fontId="0" fillId="0" borderId="13" xfId="0" applyNumberFormat="1" applyBorder="1" applyAlignment="1">
      <alignment horizontal="center"/>
    </xf>
    <xf numFmtId="4" fontId="0" fillId="0" borderId="13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4" xfId="0" applyBorder="1" applyAlignment="1">
      <alignment horizontal="left"/>
    </xf>
    <xf numFmtId="4" fontId="0" fillId="0" borderId="13" xfId="0" applyNumberFormat="1" applyBorder="1" applyAlignment="1"/>
    <xf numFmtId="4" fontId="0" fillId="0" borderId="14" xfId="0" applyNumberFormat="1" applyBorder="1" applyAlignment="1"/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13" xfId="0" applyNumberFormat="1" applyFill="1" applyBorder="1" applyAlignment="1"/>
    <xf numFmtId="4" fontId="0" fillId="0" borderId="14" xfId="0" applyNumberFormat="1" applyFill="1" applyBorder="1" applyAlignment="1"/>
    <xf numFmtId="0" fontId="9" fillId="0" borderId="13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14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center"/>
    </xf>
    <xf numFmtId="4" fontId="9" fillId="0" borderId="13" xfId="0" applyNumberFormat="1" applyFont="1" applyBorder="1" applyAlignment="1"/>
    <xf numFmtId="4" fontId="9" fillId="0" borderId="14" xfId="0" applyNumberFormat="1" applyFont="1" applyBorder="1" applyAlignment="1"/>
    <xf numFmtId="0" fontId="6" fillId="0" borderId="15" xfId="0" applyFont="1" applyFill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1" fillId="0" borderId="13" xfId="0" applyNumberFormat="1" applyFont="1" applyBorder="1" applyAlignment="1"/>
    <xf numFmtId="4" fontId="1" fillId="0" borderId="14" xfId="0" applyNumberFormat="1" applyFon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12" xfId="0" applyBorder="1"/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4" fontId="7" fillId="0" borderId="6" xfId="0" applyNumberFormat="1" applyFont="1" applyBorder="1" applyAlignment="1"/>
    <xf numFmtId="4" fontId="7" fillId="0" borderId="8" xfId="0" applyNumberFormat="1" applyFont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1" fillId="0" borderId="0" xfId="0" applyNumberFormat="1" applyFont="1"/>
    <xf numFmtId="1" fontId="0" fillId="0" borderId="0" xfId="0" applyNumberFormat="1" applyFill="1" applyAlignment="1">
      <alignment horizontal="center"/>
    </xf>
    <xf numFmtId="0" fontId="1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98/&#1054;&#1090;&#1095;&#1077;&#1090;%20&#1041;&#1077;&#1088;&#1077;&#1079;&#1086;&#1074;&#1099;&#1081;%209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60">
          <cell r="G60">
            <v>47793.68480000001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3"/>
  <sheetViews>
    <sheetView tabSelected="1" topLeftCell="A67" workbookViewId="0">
      <selection activeCell="K85" sqref="K85"/>
    </sheetView>
  </sheetViews>
  <sheetFormatPr defaultRowHeight="15"/>
  <cols>
    <col min="1" max="1" width="5" customWidth="1"/>
    <col min="2" max="2" width="8" style="1" customWidth="1"/>
    <col min="3" max="3" width="11" style="1" customWidth="1"/>
    <col min="4" max="4" width="5.85546875" style="1" customWidth="1"/>
    <col min="5" max="5" width="7.85546875" style="1" customWidth="1"/>
    <col min="6" max="6" width="11.42578125" style="1" customWidth="1"/>
    <col min="7" max="7" width="12.140625" style="1" customWidth="1"/>
    <col min="8" max="8" width="12.42578125" style="1" customWidth="1"/>
    <col min="9" max="9" width="9.85546875" customWidth="1"/>
    <col min="10" max="10" width="13" customWidth="1"/>
    <col min="11" max="11" width="9.85546875" customWidth="1"/>
    <col min="12" max="12" width="3.140625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6"/>
      <c r="D4" s="7" t="s">
        <v>2</v>
      </c>
      <c r="E4" s="5">
        <v>98</v>
      </c>
      <c r="F4" s="8" t="s">
        <v>3</v>
      </c>
      <c r="G4" s="8"/>
      <c r="H4" s="5"/>
      <c r="I4" s="9">
        <v>2013</v>
      </c>
      <c r="J4" s="10" t="s">
        <v>4</v>
      </c>
    </row>
    <row r="6" spans="1:12" ht="15.75">
      <c r="A6" s="11" t="s">
        <v>5</v>
      </c>
      <c r="B6" s="12">
        <f>I4</f>
        <v>2013</v>
      </c>
      <c r="C6" s="13" t="s">
        <v>6</v>
      </c>
      <c r="D6" s="12" t="s">
        <v>7</v>
      </c>
      <c r="E6" s="14">
        <v>1391.3</v>
      </c>
      <c r="F6" s="13" t="s">
        <v>8</v>
      </c>
      <c r="G6" s="13"/>
      <c r="H6" s="13"/>
      <c r="I6" s="13"/>
      <c r="J6" s="13"/>
      <c r="K6" s="13"/>
      <c r="L6" s="13"/>
    </row>
    <row r="7" spans="1:12" ht="15.75">
      <c r="A7" s="15">
        <v>671210.06</v>
      </c>
      <c r="B7" s="15"/>
      <c r="C7" s="16" t="s">
        <v>9</v>
      </c>
      <c r="D7" s="13"/>
      <c r="E7" s="13"/>
      <c r="F7" s="13"/>
      <c r="G7" s="17">
        <f>A7-J8</f>
        <v>511931.86000000004</v>
      </c>
      <c r="H7" s="18" t="s">
        <v>10</v>
      </c>
      <c r="I7" s="19">
        <f>(G7/A7)*100</f>
        <v>76.269992139271565</v>
      </c>
      <c r="J7" s="13" t="s">
        <v>11</v>
      </c>
      <c r="K7" s="13"/>
      <c r="L7" s="13"/>
    </row>
    <row r="8" spans="1:12">
      <c r="A8" s="13" t="s">
        <v>12</v>
      </c>
      <c r="B8" s="13"/>
      <c r="C8" s="13"/>
      <c r="D8" s="13"/>
      <c r="E8" s="13"/>
      <c r="F8" s="13"/>
      <c r="G8" s="13"/>
      <c r="H8" s="13"/>
      <c r="I8" s="13"/>
      <c r="J8" s="14">
        <v>159278.20000000001</v>
      </c>
      <c r="K8" s="13" t="s">
        <v>13</v>
      </c>
      <c r="L8" s="13"/>
    </row>
    <row r="9" spans="1:12">
      <c r="A9" t="s">
        <v>14</v>
      </c>
    </row>
    <row r="10" spans="1:12">
      <c r="A10" t="s">
        <v>15</v>
      </c>
      <c r="B10" s="20">
        <v>6427.79</v>
      </c>
      <c r="C10" s="1" t="s">
        <v>16</v>
      </c>
      <c r="E10" s="21" t="s">
        <v>17</v>
      </c>
      <c r="F10" s="20">
        <v>8048.7</v>
      </c>
      <c r="G10" s="1" t="s">
        <v>16</v>
      </c>
      <c r="I10" s="22" t="s">
        <v>18</v>
      </c>
      <c r="J10" s="23">
        <v>8519.86</v>
      </c>
      <c r="K10" t="s">
        <v>16</v>
      </c>
    </row>
    <row r="11" spans="1:12">
      <c r="A11" t="s">
        <v>19</v>
      </c>
      <c r="B11" s="20">
        <v>7357.17</v>
      </c>
      <c r="C11" s="1" t="s">
        <v>16</v>
      </c>
      <c r="E11" s="21" t="s">
        <v>20</v>
      </c>
      <c r="F11" s="20">
        <v>7105.24</v>
      </c>
      <c r="G11" s="1" t="s">
        <v>16</v>
      </c>
      <c r="I11" s="22" t="s">
        <v>21</v>
      </c>
      <c r="J11" s="23">
        <v>9575.44</v>
      </c>
      <c r="K11" t="s">
        <v>16</v>
      </c>
    </row>
    <row r="12" spans="1:12">
      <c r="B12" s="20"/>
      <c r="E12" s="24"/>
      <c r="F12" s="20"/>
      <c r="I12" s="25"/>
      <c r="J12" s="23"/>
    </row>
    <row r="13" spans="1:12" ht="15.75">
      <c r="A13" t="s">
        <v>22</v>
      </c>
      <c r="J13" s="23">
        <f>G14+G15+G16+G17</f>
        <v>159278.20000000001</v>
      </c>
      <c r="K13" s="26" t="s">
        <v>23</v>
      </c>
    </row>
    <row r="14" spans="1:12">
      <c r="A14" s="27" t="s">
        <v>24</v>
      </c>
      <c r="B14" s="1" t="s">
        <v>25</v>
      </c>
      <c r="G14" s="28">
        <f>J8*43.5/100</f>
        <v>69286.017000000007</v>
      </c>
      <c r="H14" s="1" t="s">
        <v>16</v>
      </c>
    </row>
    <row r="15" spans="1:12">
      <c r="A15" s="27" t="s">
        <v>24</v>
      </c>
      <c r="B15" s="1" t="s">
        <v>26</v>
      </c>
      <c r="G15" s="28">
        <f>J8*36.6/100</f>
        <v>58295.821200000013</v>
      </c>
      <c r="H15" s="1" t="s">
        <v>16</v>
      </c>
    </row>
    <row r="16" spans="1:12">
      <c r="A16" s="27" t="s">
        <v>24</v>
      </c>
      <c r="B16" s="1" t="s">
        <v>27</v>
      </c>
      <c r="G16" s="28">
        <f>J8*12.5/100</f>
        <v>19909.775000000001</v>
      </c>
      <c r="H16" s="1" t="s">
        <v>16</v>
      </c>
      <c r="K16" s="29"/>
      <c r="L16" s="30"/>
    </row>
    <row r="17" spans="1:12">
      <c r="A17" s="27" t="s">
        <v>24</v>
      </c>
      <c r="B17" s="1" t="s">
        <v>28</v>
      </c>
      <c r="G17" s="28">
        <f>J8*7.4/100</f>
        <v>11786.586800000001</v>
      </c>
      <c r="H17" s="1" t="s">
        <v>16</v>
      </c>
    </row>
    <row r="18" spans="1:12">
      <c r="A18" s="31" t="s">
        <v>29</v>
      </c>
      <c r="G18" s="32">
        <f>(E6-Q8)*5.45*12/1.03</f>
        <v>88340.796116504862</v>
      </c>
      <c r="H18" s="1" t="s">
        <v>30</v>
      </c>
    </row>
    <row r="19" spans="1:12" ht="15.75" thickBot="1">
      <c r="A19" s="33">
        <f>G18*I7/100</f>
        <v>67377.518253828181</v>
      </c>
      <c r="B19" s="33"/>
      <c r="C19" s="1" t="s">
        <v>31</v>
      </c>
    </row>
    <row r="20" spans="1:12">
      <c r="A20" s="34" t="s">
        <v>2</v>
      </c>
      <c r="B20" s="35" t="s">
        <v>32</v>
      </c>
      <c r="C20" s="36"/>
      <c r="D20" s="36"/>
      <c r="E20" s="36"/>
      <c r="F20" s="36"/>
      <c r="G20" s="36"/>
      <c r="H20" s="37"/>
      <c r="I20" s="34" t="s">
        <v>33</v>
      </c>
      <c r="J20" s="38" t="s">
        <v>34</v>
      </c>
      <c r="K20" s="39" t="s">
        <v>35</v>
      </c>
      <c r="L20" s="40"/>
    </row>
    <row r="21" spans="1:12" ht="15.75" thickBot="1">
      <c r="A21" s="41" t="s">
        <v>36</v>
      </c>
      <c r="B21" s="42"/>
      <c r="C21" s="43"/>
      <c r="D21" s="43"/>
      <c r="E21" s="43"/>
      <c r="F21" s="43"/>
      <c r="G21" s="43"/>
      <c r="H21" s="44"/>
      <c r="I21" s="41" t="s">
        <v>37</v>
      </c>
      <c r="J21" s="45"/>
      <c r="K21" s="46" t="s">
        <v>38</v>
      </c>
      <c r="L21" s="47"/>
    </row>
    <row r="22" spans="1:12" ht="15.75" thickBot="1">
      <c r="A22" s="48"/>
      <c r="B22" s="49" t="s">
        <v>39</v>
      </c>
      <c r="C22" s="50"/>
      <c r="D22" s="50"/>
      <c r="E22" s="50"/>
      <c r="F22" s="50"/>
      <c r="G22" s="50"/>
      <c r="H22" s="51"/>
      <c r="I22" s="52"/>
      <c r="J22" s="53"/>
      <c r="K22" s="54">
        <f>'[1]2012'!G60</f>
        <v>47793.68480000001</v>
      </c>
      <c r="L22" s="55"/>
    </row>
    <row r="23" spans="1:12">
      <c r="A23" s="56">
        <v>1</v>
      </c>
      <c r="B23" s="57" t="s">
        <v>40</v>
      </c>
      <c r="C23" s="58"/>
      <c r="D23" s="58"/>
      <c r="E23" s="58"/>
      <c r="F23" s="58"/>
      <c r="G23" s="58"/>
      <c r="H23" s="59"/>
      <c r="I23" s="60" t="s">
        <v>41</v>
      </c>
      <c r="J23" s="61">
        <v>1</v>
      </c>
      <c r="K23" s="62">
        <f>900*0.0581</f>
        <v>52.29</v>
      </c>
      <c r="L23" s="63"/>
    </row>
    <row r="24" spans="1:12" ht="17.25">
      <c r="A24" s="64">
        <f t="shared" ref="A24:A41" si="0">A23+1</f>
        <v>2</v>
      </c>
      <c r="B24" s="57" t="s">
        <v>42</v>
      </c>
      <c r="C24" s="58"/>
      <c r="D24" s="58"/>
      <c r="E24" s="58"/>
      <c r="F24" s="58"/>
      <c r="G24" s="58"/>
      <c r="H24" s="59"/>
      <c r="I24" s="65" t="s">
        <v>43</v>
      </c>
      <c r="J24" s="66">
        <v>436.84</v>
      </c>
      <c r="K24" s="67">
        <v>4000</v>
      </c>
      <c r="L24" s="68"/>
    </row>
    <row r="25" spans="1:12">
      <c r="A25" s="64">
        <f t="shared" si="0"/>
        <v>3</v>
      </c>
      <c r="B25" s="69" t="s">
        <v>44</v>
      </c>
      <c r="C25" s="70"/>
      <c r="D25" s="70"/>
      <c r="E25" s="70"/>
      <c r="F25" s="70"/>
      <c r="G25" s="70"/>
      <c r="H25" s="71"/>
      <c r="I25" s="65" t="s">
        <v>45</v>
      </c>
      <c r="J25" s="72">
        <v>2</v>
      </c>
      <c r="K25" s="73">
        <f>1100*0.05</f>
        <v>55</v>
      </c>
      <c r="L25" s="74"/>
    </row>
    <row r="26" spans="1:12">
      <c r="A26" s="64">
        <f t="shared" si="0"/>
        <v>4</v>
      </c>
      <c r="B26" s="57" t="s">
        <v>46</v>
      </c>
      <c r="C26" s="75"/>
      <c r="D26" s="75"/>
      <c r="E26" s="75"/>
      <c r="F26" s="75"/>
      <c r="G26" s="75"/>
      <c r="H26" s="76"/>
      <c r="I26" s="60" t="s">
        <v>41</v>
      </c>
      <c r="J26" s="61">
        <v>13</v>
      </c>
      <c r="K26" s="62">
        <f>(23600+13000)*0.08</f>
        <v>2928</v>
      </c>
      <c r="L26" s="63"/>
    </row>
    <row r="27" spans="1:12" ht="17.25">
      <c r="A27" s="77">
        <f t="shared" si="0"/>
        <v>5</v>
      </c>
      <c r="B27" s="78" t="s">
        <v>47</v>
      </c>
      <c r="C27" s="79"/>
      <c r="D27" s="79"/>
      <c r="E27" s="79"/>
      <c r="F27" s="79"/>
      <c r="G27" s="79"/>
      <c r="H27" s="80"/>
      <c r="I27" s="65" t="s">
        <v>48</v>
      </c>
      <c r="J27" s="60">
        <v>28</v>
      </c>
      <c r="K27" s="81">
        <f>5710.64*0.1484</f>
        <v>847.45897600000012</v>
      </c>
      <c r="L27" s="82"/>
    </row>
    <row r="28" spans="1:12">
      <c r="A28" s="64">
        <f>A26+1</f>
        <v>5</v>
      </c>
      <c r="B28" s="57" t="s">
        <v>49</v>
      </c>
      <c r="C28" s="58"/>
      <c r="D28" s="58"/>
      <c r="E28" s="58"/>
      <c r="F28" s="58"/>
      <c r="G28" s="58"/>
      <c r="H28" s="59"/>
      <c r="I28" s="65" t="s">
        <v>41</v>
      </c>
      <c r="J28" s="60">
        <v>2</v>
      </c>
      <c r="K28" s="73">
        <v>140</v>
      </c>
      <c r="L28" s="74"/>
    </row>
    <row r="29" spans="1:12">
      <c r="A29" s="64">
        <f t="shared" si="0"/>
        <v>6</v>
      </c>
      <c r="B29" s="57" t="s">
        <v>50</v>
      </c>
      <c r="C29" s="83"/>
      <c r="D29" s="83"/>
      <c r="E29" s="83"/>
      <c r="F29" s="83"/>
      <c r="G29" s="83"/>
      <c r="H29" s="58"/>
      <c r="I29" s="84" t="s">
        <v>51</v>
      </c>
      <c r="J29" s="85">
        <v>48</v>
      </c>
      <c r="K29" s="86">
        <f>(19680+24000)*0.1264</f>
        <v>5521.152000000001</v>
      </c>
      <c r="L29" s="87"/>
    </row>
    <row r="30" spans="1:12">
      <c r="A30" s="64">
        <f t="shared" si="0"/>
        <v>7</v>
      </c>
      <c r="B30" s="88" t="s">
        <v>52</v>
      </c>
      <c r="C30" s="89"/>
      <c r="D30" s="89"/>
      <c r="E30" s="89"/>
      <c r="F30" s="89"/>
      <c r="G30" s="89"/>
      <c r="H30" s="90"/>
      <c r="I30" s="61" t="s">
        <v>51</v>
      </c>
      <c r="J30" s="91">
        <f>2600*0.09</f>
        <v>234</v>
      </c>
      <c r="K30" s="92">
        <f>(8028.13+3000)*0.09</f>
        <v>992.5317</v>
      </c>
      <c r="L30" s="93"/>
    </row>
    <row r="31" spans="1:12">
      <c r="A31" s="64">
        <f t="shared" si="0"/>
        <v>8</v>
      </c>
      <c r="B31" s="88" t="s">
        <v>53</v>
      </c>
      <c r="C31" s="89"/>
      <c r="D31" s="89"/>
      <c r="E31" s="89"/>
      <c r="F31" s="89"/>
      <c r="G31" s="89"/>
      <c r="H31" s="90"/>
      <c r="I31" s="61" t="s">
        <v>41</v>
      </c>
      <c r="J31" s="94">
        <v>30</v>
      </c>
      <c r="K31" s="73">
        <f>(13250+1000)*0.05</f>
        <v>712.5</v>
      </c>
      <c r="L31" s="74"/>
    </row>
    <row r="32" spans="1:12">
      <c r="A32" s="64">
        <f t="shared" si="0"/>
        <v>9</v>
      </c>
      <c r="B32" s="57" t="s">
        <v>54</v>
      </c>
      <c r="C32" s="58"/>
      <c r="D32" s="58"/>
      <c r="E32" s="58"/>
      <c r="F32" s="58"/>
      <c r="G32" s="58"/>
      <c r="H32" s="59"/>
      <c r="I32" s="60" t="s">
        <v>41</v>
      </c>
      <c r="J32" s="95">
        <v>4</v>
      </c>
      <c r="K32" s="67">
        <f>4*116.8*0.2624</f>
        <v>122.59328000000001</v>
      </c>
      <c r="L32" s="68"/>
    </row>
    <row r="33" spans="1:12">
      <c r="A33" s="64">
        <f t="shared" si="0"/>
        <v>10</v>
      </c>
      <c r="B33" s="57" t="s">
        <v>55</v>
      </c>
      <c r="C33" s="58"/>
      <c r="D33" s="58"/>
      <c r="E33" s="58"/>
      <c r="F33" s="58"/>
      <c r="G33" s="58"/>
      <c r="H33" s="59"/>
      <c r="I33" s="60" t="s">
        <v>41</v>
      </c>
      <c r="J33" s="95">
        <v>4</v>
      </c>
      <c r="K33" s="67">
        <f>4*319.2*0.2624</f>
        <v>335.03232000000003</v>
      </c>
      <c r="L33" s="68"/>
    </row>
    <row r="34" spans="1:12">
      <c r="A34" s="64">
        <f t="shared" si="0"/>
        <v>11</v>
      </c>
      <c r="B34" s="88" t="s">
        <v>56</v>
      </c>
      <c r="C34" s="96"/>
      <c r="D34" s="96"/>
      <c r="E34" s="96"/>
      <c r="F34" s="96"/>
      <c r="G34" s="96"/>
      <c r="H34" s="90"/>
      <c r="I34" s="65" t="s">
        <v>57</v>
      </c>
      <c r="J34" s="60">
        <v>521.5</v>
      </c>
      <c r="K34" s="67">
        <v>1600</v>
      </c>
      <c r="L34" s="68"/>
    </row>
    <row r="35" spans="1:12">
      <c r="A35" s="64">
        <f t="shared" si="0"/>
        <v>12</v>
      </c>
      <c r="B35" s="88" t="s">
        <v>58</v>
      </c>
      <c r="C35" s="96"/>
      <c r="D35" s="96"/>
      <c r="E35" s="96"/>
      <c r="F35" s="96"/>
      <c r="G35" s="96"/>
      <c r="H35" s="90"/>
      <c r="I35" s="65" t="s">
        <v>57</v>
      </c>
      <c r="J35" s="60">
        <v>521.5</v>
      </c>
      <c r="K35" s="67">
        <v>1600</v>
      </c>
      <c r="L35" s="68"/>
    </row>
    <row r="36" spans="1:12">
      <c r="A36" s="64">
        <f t="shared" si="0"/>
        <v>13</v>
      </c>
      <c r="B36" s="57" t="s">
        <v>59</v>
      </c>
      <c r="C36" s="58"/>
      <c r="D36" s="58"/>
      <c r="E36" s="58"/>
      <c r="F36" s="58"/>
      <c r="G36" s="58"/>
      <c r="H36" s="59"/>
      <c r="I36" s="65" t="s">
        <v>41</v>
      </c>
      <c r="J36" s="97">
        <v>1</v>
      </c>
      <c r="K36" s="67">
        <f>10000*0.2624</f>
        <v>2624</v>
      </c>
      <c r="L36" s="68"/>
    </row>
    <row r="37" spans="1:12">
      <c r="A37" s="64">
        <f t="shared" si="0"/>
        <v>14</v>
      </c>
      <c r="B37" s="57" t="s">
        <v>60</v>
      </c>
      <c r="C37" s="58"/>
      <c r="D37" s="58"/>
      <c r="E37" s="58"/>
      <c r="F37" s="58"/>
      <c r="G37" s="58"/>
      <c r="H37" s="59"/>
      <c r="I37" s="65" t="s">
        <v>41</v>
      </c>
      <c r="J37" s="97">
        <v>1</v>
      </c>
      <c r="K37" s="67">
        <v>6742</v>
      </c>
      <c r="L37" s="68"/>
    </row>
    <row r="38" spans="1:12">
      <c r="A38" s="64">
        <f t="shared" si="0"/>
        <v>15</v>
      </c>
      <c r="B38" s="57" t="s">
        <v>61</v>
      </c>
      <c r="C38" s="58"/>
      <c r="D38" s="58"/>
      <c r="E38" s="58"/>
      <c r="F38" s="58"/>
      <c r="G38" s="58"/>
      <c r="H38" s="59"/>
      <c r="I38" s="65" t="s">
        <v>62</v>
      </c>
      <c r="J38" s="66">
        <v>12</v>
      </c>
      <c r="K38" s="73">
        <f>2000*12*0.2624</f>
        <v>6297.6</v>
      </c>
      <c r="L38" s="74"/>
    </row>
    <row r="39" spans="1:12">
      <c r="A39" s="64">
        <f t="shared" si="0"/>
        <v>16</v>
      </c>
      <c r="B39" s="78" t="s">
        <v>63</v>
      </c>
      <c r="C39" s="79"/>
      <c r="D39" s="79"/>
      <c r="E39" s="79"/>
      <c r="F39" s="79"/>
      <c r="G39" s="79"/>
      <c r="H39" s="80"/>
      <c r="I39" s="65" t="s">
        <v>41</v>
      </c>
      <c r="J39" s="77">
        <v>1</v>
      </c>
      <c r="K39" s="73">
        <f>8500*0.1484</f>
        <v>1261.4000000000001</v>
      </c>
      <c r="L39" s="74"/>
    </row>
    <row r="40" spans="1:12">
      <c r="A40" s="64">
        <f t="shared" si="0"/>
        <v>17</v>
      </c>
      <c r="B40" s="57" t="s">
        <v>64</v>
      </c>
      <c r="C40" s="58"/>
      <c r="D40" s="58"/>
      <c r="E40" s="58"/>
      <c r="F40" s="58"/>
      <c r="G40" s="58"/>
      <c r="H40" s="59"/>
      <c r="I40" s="65" t="s">
        <v>41</v>
      </c>
      <c r="J40" s="60">
        <v>2</v>
      </c>
      <c r="K40" s="81">
        <f>14342*0.0413</f>
        <v>592.32460000000003</v>
      </c>
      <c r="L40" s="82"/>
    </row>
    <row r="41" spans="1:12">
      <c r="A41" s="64">
        <f t="shared" si="0"/>
        <v>18</v>
      </c>
      <c r="B41" s="57" t="s">
        <v>65</v>
      </c>
      <c r="C41" s="83"/>
      <c r="D41" s="83"/>
      <c r="E41" s="83"/>
      <c r="F41" s="83"/>
      <c r="G41" s="83"/>
      <c r="H41" s="59"/>
      <c r="I41" s="60" t="s">
        <v>41</v>
      </c>
      <c r="J41" s="66">
        <v>1</v>
      </c>
      <c r="K41" s="81">
        <f>(9000+5031)/3*0.03</f>
        <v>140.31</v>
      </c>
      <c r="L41" s="82"/>
    </row>
    <row r="42" spans="1:12">
      <c r="A42" s="60"/>
      <c r="B42" s="57" t="s">
        <v>66</v>
      </c>
      <c r="C42" s="58"/>
      <c r="D42" s="58"/>
      <c r="E42" s="58"/>
      <c r="F42" s="58"/>
      <c r="G42" s="58"/>
      <c r="H42" s="58"/>
      <c r="I42" s="60"/>
      <c r="J42" s="98"/>
      <c r="K42" s="99">
        <f>SUM(K23:L41)</f>
        <v>36564.192876000001</v>
      </c>
      <c r="L42" s="100"/>
    </row>
    <row r="43" spans="1:12">
      <c r="A43" s="60"/>
      <c r="B43" s="57" t="s">
        <v>67</v>
      </c>
      <c r="C43" s="58"/>
      <c r="D43" s="58"/>
      <c r="E43" s="58"/>
      <c r="F43" s="58"/>
      <c r="G43" s="58"/>
      <c r="H43" s="58"/>
      <c r="I43" s="60"/>
      <c r="J43" s="98"/>
      <c r="K43" s="81">
        <f>K42*0.14</f>
        <v>5118.9870026400004</v>
      </c>
      <c r="L43" s="82"/>
    </row>
    <row r="44" spans="1:12" ht="15.75" thickBot="1">
      <c r="A44" s="60"/>
      <c r="B44" s="1" t="s">
        <v>68</v>
      </c>
      <c r="I44" s="101"/>
      <c r="K44" s="102">
        <f>SUM(K42:L43)</f>
        <v>41683.179878640003</v>
      </c>
      <c r="L44" s="103"/>
    </row>
    <row r="45" spans="1:12" ht="16.5" thickBot="1">
      <c r="A45" s="104"/>
      <c r="B45" s="105" t="s">
        <v>69</v>
      </c>
      <c r="C45" s="106"/>
      <c r="D45" s="106"/>
      <c r="E45" s="106"/>
      <c r="F45" s="106"/>
      <c r="G45" s="106"/>
      <c r="H45" s="107"/>
      <c r="I45" s="104"/>
      <c r="J45" s="104"/>
      <c r="K45" s="108">
        <f>K44+K22</f>
        <v>89476.864678640006</v>
      </c>
      <c r="L45" s="109"/>
    </row>
    <row r="46" spans="1:12">
      <c r="A46" t="s">
        <v>70</v>
      </c>
    </row>
    <row r="47" spans="1:12">
      <c r="A47" t="s">
        <v>71</v>
      </c>
      <c r="D47" s="85">
        <f>I4</f>
        <v>2013</v>
      </c>
      <c r="E47" s="1" t="s">
        <v>72</v>
      </c>
      <c r="G47" s="32">
        <f>K45-G18</f>
        <v>1136.068562135144</v>
      </c>
      <c r="H47" s="1" t="s">
        <v>73</v>
      </c>
    </row>
    <row r="48" spans="1:12" ht="15.75" thickBot="1">
      <c r="A48" t="s">
        <v>74</v>
      </c>
      <c r="B48" s="85">
        <f>I4</f>
        <v>2013</v>
      </c>
      <c r="C48" s="1" t="s">
        <v>75</v>
      </c>
    </row>
    <row r="49" spans="1:12">
      <c r="A49" s="110" t="s">
        <v>2</v>
      </c>
      <c r="B49" s="111" t="s">
        <v>76</v>
      </c>
      <c r="C49" s="112"/>
      <c r="D49" s="112"/>
      <c r="E49" s="112"/>
      <c r="F49" s="111" t="s">
        <v>77</v>
      </c>
      <c r="G49" s="112"/>
      <c r="H49" s="113"/>
      <c r="I49" s="111" t="s">
        <v>78</v>
      </c>
      <c r="J49" s="112"/>
      <c r="K49" s="112"/>
      <c r="L49" s="113"/>
    </row>
    <row r="50" spans="1:12" ht="15.75" thickBot="1">
      <c r="A50" s="114"/>
      <c r="B50" s="115"/>
      <c r="C50" s="116"/>
      <c r="D50" s="116"/>
      <c r="E50" s="116"/>
      <c r="F50" s="115"/>
      <c r="G50" s="116"/>
      <c r="H50" s="117"/>
      <c r="I50" s="115" t="s">
        <v>79</v>
      </c>
      <c r="J50" s="116"/>
      <c r="K50" s="116"/>
      <c r="L50" s="117"/>
    </row>
    <row r="51" spans="1:12">
      <c r="A51" s="118" t="s">
        <v>80</v>
      </c>
      <c r="B51" s="119" t="s">
        <v>81</v>
      </c>
      <c r="C51" s="119"/>
      <c r="D51" s="119"/>
      <c r="E51" s="120"/>
      <c r="F51" s="121" t="s">
        <v>82</v>
      </c>
      <c r="G51" s="122"/>
      <c r="H51" s="123"/>
      <c r="I51" s="121" t="s">
        <v>83</v>
      </c>
      <c r="J51" s="122"/>
      <c r="K51" s="122"/>
      <c r="L51" s="123"/>
    </row>
    <row r="52" spans="1:12">
      <c r="A52" s="84" t="s">
        <v>84</v>
      </c>
      <c r="B52" s="58" t="s">
        <v>85</v>
      </c>
      <c r="C52" s="58"/>
      <c r="D52" s="58"/>
      <c r="E52" s="59"/>
      <c r="F52" s="124" t="s">
        <v>86</v>
      </c>
      <c r="G52" s="125"/>
      <c r="H52" s="126"/>
      <c r="I52" s="124" t="s">
        <v>87</v>
      </c>
      <c r="J52" s="125"/>
      <c r="K52" s="125"/>
      <c r="L52" s="126"/>
    </row>
    <row r="53" spans="1:12">
      <c r="A53" s="84" t="s">
        <v>88</v>
      </c>
      <c r="B53" s="58" t="s">
        <v>89</v>
      </c>
      <c r="C53" s="58"/>
      <c r="D53" s="58"/>
      <c r="E53" s="59"/>
      <c r="F53" s="124" t="s">
        <v>90</v>
      </c>
      <c r="G53" s="125"/>
      <c r="H53" s="126"/>
      <c r="I53" s="124" t="s">
        <v>91</v>
      </c>
      <c r="J53" s="125"/>
      <c r="K53" s="125"/>
      <c r="L53" s="126"/>
    </row>
    <row r="54" spans="1:12">
      <c r="A54" s="84" t="s">
        <v>92</v>
      </c>
      <c r="B54" s="58" t="s">
        <v>93</v>
      </c>
      <c r="C54" s="58"/>
      <c r="D54" s="58"/>
      <c r="E54" s="59"/>
      <c r="F54" s="124" t="s">
        <v>94</v>
      </c>
      <c r="G54" s="125"/>
      <c r="H54" s="126"/>
      <c r="I54" s="124" t="s">
        <v>95</v>
      </c>
      <c r="J54" s="125"/>
      <c r="K54" s="125"/>
      <c r="L54" s="126"/>
    </row>
    <row r="55" spans="1:12">
      <c r="A55" s="84" t="s">
        <v>96</v>
      </c>
      <c r="B55" s="58" t="s">
        <v>97</v>
      </c>
      <c r="C55" s="58"/>
      <c r="D55" s="58"/>
      <c r="E55" s="59"/>
      <c r="F55" s="124" t="s">
        <v>98</v>
      </c>
      <c r="G55" s="125"/>
      <c r="H55" s="126"/>
      <c r="I55" s="124" t="s">
        <v>99</v>
      </c>
      <c r="J55" s="125"/>
      <c r="K55" s="125"/>
      <c r="L55" s="126"/>
    </row>
    <row r="56" spans="1:12" ht="15.75" thickBot="1">
      <c r="A56" s="127" t="s">
        <v>100</v>
      </c>
      <c r="B56" s="128" t="s">
        <v>101</v>
      </c>
      <c r="C56" s="128"/>
      <c r="D56" s="128"/>
      <c r="E56" s="129"/>
      <c r="F56" s="42" t="s">
        <v>102</v>
      </c>
      <c r="G56" s="43"/>
      <c r="H56" s="44"/>
      <c r="I56" s="42" t="s">
        <v>103</v>
      </c>
      <c r="J56" s="43"/>
      <c r="K56" s="43"/>
      <c r="L56" s="44"/>
    </row>
    <row r="58" spans="1:12">
      <c r="A58" s="18" t="s">
        <v>104</v>
      </c>
      <c r="B58" s="85">
        <f>I4+1</f>
        <v>2014</v>
      </c>
      <c r="C58" s="1" t="s">
        <v>105</v>
      </c>
    </row>
    <row r="59" spans="1:12">
      <c r="A59" s="130" t="s">
        <v>106</v>
      </c>
    </row>
    <row r="60" spans="1:12">
      <c r="A60" s="130" t="s">
        <v>107</v>
      </c>
      <c r="F60" s="131">
        <f>H81</f>
        <v>8.393592836563835</v>
      </c>
      <c r="G60" s="1" t="s">
        <v>108</v>
      </c>
    </row>
    <row r="61" spans="1:12">
      <c r="A61" s="130" t="s">
        <v>109</v>
      </c>
      <c r="C61" s="132"/>
      <c r="G61" s="85"/>
    </row>
    <row r="62" spans="1:12">
      <c r="A62" s="130" t="s">
        <v>110</v>
      </c>
      <c r="E62" s="85"/>
      <c r="K62" s="66"/>
    </row>
    <row r="63" spans="1:12">
      <c r="A63" s="133" t="s">
        <v>111</v>
      </c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25"/>
    </row>
    <row r="64" spans="1:12">
      <c r="A64" s="134" t="s">
        <v>112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</row>
    <row r="65" spans="1:12">
      <c r="A65" s="134" t="s">
        <v>113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</row>
    <row r="66" spans="1:12">
      <c r="A66" s="130" t="s">
        <v>114</v>
      </c>
      <c r="B66" s="85">
        <f>I4+1</f>
        <v>2014</v>
      </c>
      <c r="C66" s="1" t="s">
        <v>115</v>
      </c>
    </row>
    <row r="67" spans="1:12">
      <c r="A67" s="130" t="s">
        <v>116</v>
      </c>
      <c r="I67" s="1"/>
      <c r="J67" s="1"/>
    </row>
    <row r="68" spans="1:12">
      <c r="A68" s="130" t="s">
        <v>117</v>
      </c>
      <c r="I68" s="1"/>
      <c r="J68" s="20">
        <v>15000</v>
      </c>
      <c r="K68" t="s">
        <v>16</v>
      </c>
    </row>
    <row r="69" spans="1:12">
      <c r="A69" s="134" t="s">
        <v>118</v>
      </c>
      <c r="B69" s="134"/>
      <c r="C69" s="134"/>
      <c r="D69" s="134"/>
      <c r="E69" s="134"/>
      <c r="I69" s="1"/>
      <c r="J69" s="20">
        <v>5000</v>
      </c>
      <c r="K69" t="s">
        <v>16</v>
      </c>
    </row>
    <row r="70" spans="1:12">
      <c r="A70" s="130" t="s">
        <v>119</v>
      </c>
      <c r="I70" s="1"/>
      <c r="J70" s="20">
        <v>1500</v>
      </c>
      <c r="K70" t="s">
        <v>16</v>
      </c>
    </row>
    <row r="71" spans="1:12">
      <c r="A71" s="130" t="s">
        <v>120</v>
      </c>
      <c r="I71" s="1"/>
      <c r="J71" s="20">
        <v>10000</v>
      </c>
      <c r="K71" t="s">
        <v>16</v>
      </c>
    </row>
    <row r="72" spans="1:12">
      <c r="A72" s="130" t="s">
        <v>121</v>
      </c>
      <c r="I72" s="1"/>
      <c r="J72" s="20">
        <v>10000</v>
      </c>
      <c r="K72" t="s">
        <v>16</v>
      </c>
    </row>
    <row r="73" spans="1:12">
      <c r="A73" s="130" t="s">
        <v>122</v>
      </c>
      <c r="I73" s="1"/>
      <c r="J73" s="20">
        <v>10000</v>
      </c>
      <c r="K73" t="s">
        <v>16</v>
      </c>
    </row>
    <row r="74" spans="1:12">
      <c r="A74" s="130" t="s">
        <v>123</v>
      </c>
      <c r="I74" s="1"/>
      <c r="J74" s="20">
        <v>9000</v>
      </c>
      <c r="K74" t="s">
        <v>16</v>
      </c>
    </row>
    <row r="75" spans="1:12">
      <c r="A75" s="130" t="s">
        <v>124</v>
      </c>
      <c r="I75" s="1"/>
      <c r="J75" s="20">
        <v>8000</v>
      </c>
      <c r="K75" t="s">
        <v>16</v>
      </c>
    </row>
    <row r="76" spans="1:12">
      <c r="A76" s="130" t="s">
        <v>125</v>
      </c>
      <c r="I76" s="1"/>
      <c r="J76" s="20">
        <v>20000</v>
      </c>
      <c r="K76" t="s">
        <v>16</v>
      </c>
    </row>
    <row r="77" spans="1:12">
      <c r="A77" s="130" t="s">
        <v>126</v>
      </c>
      <c r="I77" s="1"/>
      <c r="J77" s="20">
        <v>50000</v>
      </c>
      <c r="K77" t="s">
        <v>16</v>
      </c>
    </row>
    <row r="78" spans="1:12">
      <c r="A78" s="130" t="s">
        <v>127</v>
      </c>
      <c r="I78" s="1"/>
      <c r="J78" s="20">
        <v>500</v>
      </c>
      <c r="K78" t="s">
        <v>16</v>
      </c>
    </row>
    <row r="79" spans="1:12">
      <c r="A79" s="135" t="s">
        <v>128</v>
      </c>
      <c r="I79" s="1"/>
      <c r="J79" s="28">
        <f>SUM(J68:J78)</f>
        <v>139000</v>
      </c>
      <c r="K79" s="136" t="s">
        <v>129</v>
      </c>
    </row>
    <row r="80" spans="1:12">
      <c r="A80" s="130" t="s">
        <v>130</v>
      </c>
      <c r="H80" s="85">
        <f>I4</f>
        <v>2013</v>
      </c>
      <c r="I80" t="s">
        <v>131</v>
      </c>
      <c r="K80" s="137">
        <f>G47</f>
        <v>1136.068562135144</v>
      </c>
    </row>
    <row r="81" spans="1:12">
      <c r="A81" s="130" t="s">
        <v>132</v>
      </c>
      <c r="C81" s="32">
        <f>J79+K80</f>
        <v>140136.06856213516</v>
      </c>
      <c r="D81" s="85" t="s">
        <v>133</v>
      </c>
      <c r="E81" s="138">
        <f>I4+1</f>
        <v>2014</v>
      </c>
      <c r="F81" s="1" t="s">
        <v>134</v>
      </c>
      <c r="H81" s="131">
        <f>C81/(E6*12)</f>
        <v>8.393592836563835</v>
      </c>
      <c r="I81" t="s">
        <v>135</v>
      </c>
    </row>
    <row r="83" spans="1:12">
      <c r="B83" s="1" t="s">
        <v>136</v>
      </c>
    </row>
    <row r="84" spans="1:12">
      <c r="B84" s="1" t="s">
        <v>77</v>
      </c>
      <c r="I84" t="s">
        <v>137</v>
      </c>
    </row>
    <row r="85" spans="1:12">
      <c r="K85" s="2"/>
    </row>
    <row r="93" spans="1:12">
      <c r="L93" s="139"/>
    </row>
  </sheetData>
  <mergeCells count="81">
    <mergeCell ref="A64:L64"/>
    <mergeCell ref="A65:L65"/>
    <mergeCell ref="A69:E69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4:E54"/>
    <mergeCell ref="F54:H54"/>
    <mergeCell ref="I54:L54"/>
    <mergeCell ref="B51:E51"/>
    <mergeCell ref="F51:H51"/>
    <mergeCell ref="I51:L51"/>
    <mergeCell ref="B52:E52"/>
    <mergeCell ref="F52:H52"/>
    <mergeCell ref="I52:L52"/>
    <mergeCell ref="B49:E49"/>
    <mergeCell ref="F49:H49"/>
    <mergeCell ref="I49:L49"/>
    <mergeCell ref="B50:E50"/>
    <mergeCell ref="F50:H50"/>
    <mergeCell ref="I50:L50"/>
    <mergeCell ref="B42:H42"/>
    <mergeCell ref="K42:L42"/>
    <mergeCell ref="B43:H43"/>
    <mergeCell ref="K43:L43"/>
    <mergeCell ref="K44:L44"/>
    <mergeCell ref="K45:L45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A2:L2"/>
    <mergeCell ref="A3:L3"/>
    <mergeCell ref="A7:B7"/>
    <mergeCell ref="A19:B19"/>
    <mergeCell ref="B20:H20"/>
    <mergeCell ref="K20:L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2014-04-11T02:49:20Z</dcterms:modified>
</cp:coreProperties>
</file>