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70" i="1"/>
  <c r="B61"/>
  <c r="K42"/>
  <c r="K41"/>
  <c r="K40"/>
  <c r="K38"/>
  <c r="K37"/>
  <c r="K44" s="1"/>
  <c r="K32"/>
  <c r="G20"/>
  <c r="A21" s="1"/>
  <c r="G18"/>
  <c r="G17"/>
  <c r="G16"/>
  <c r="G15"/>
  <c r="J14" s="1"/>
  <c r="I7"/>
  <c r="G7"/>
  <c r="K45" l="1"/>
  <c r="K46" s="1"/>
  <c r="K47" s="1"/>
  <c r="G49" s="1"/>
  <c r="I71" s="1"/>
  <c r="C72" s="1"/>
  <c r="G72" s="1"/>
</calcChain>
</file>

<file path=xl/sharedStrings.xml><?xml version="1.0" encoding="utf-8"?>
<sst xmlns="http://schemas.openxmlformats.org/spreadsheetml/2006/main" count="161" uniqueCount="123">
  <si>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</si>
  <si>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</si>
  <si>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</si>
  <si>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17а</t>
  </si>
  <si>
    <t>по ул.     Чернышевского  за</t>
  </si>
  <si>
    <t>год</t>
  </si>
  <si>
    <t xml:space="preserve">1.   В </t>
  </si>
  <si>
    <t>г.   по дому</t>
  </si>
  <si>
    <t>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</si>
  <si>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</si>
  <si>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</si>
  <si>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руб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</si>
  <si>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</si>
  <si>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</si>
  <si>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</si>
  <si>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</si>
  <si>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кв.1 -             </t>
  </si>
  <si>
    <t>руб.</t>
  </si>
  <si>
    <t xml:space="preserve">кв.33-          </t>
  </si>
  <si>
    <t xml:space="preserve">кв.43 -      </t>
  </si>
  <si>
    <t xml:space="preserve">кв.9-          </t>
  </si>
  <si>
    <t xml:space="preserve">кв.34-              </t>
  </si>
  <si>
    <t>кв.16 -</t>
  </si>
  <si>
    <t xml:space="preserve">кв.41 -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</si>
  <si>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</si>
  <si>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</si>
  <si>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</si>
  <si>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</si>
  <si>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</si>
  <si>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</si>
  <si>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</si>
  <si>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</si>
  <si>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</si>
  <si>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</si>
  <si>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</si>
  <si>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</si>
  <si>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</si>
  <si>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</si>
  <si>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</si>
  <si>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</si>
  <si>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2012году.</t>
  </si>
  <si>
    <t>Табличка в лифт "Дежурный лифтер".</t>
  </si>
  <si>
    <t>шт.</t>
  </si>
  <si>
    <t>Уборка снега с кровли.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</si>
  <si>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</si>
  <si>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Замена энергосберегающей лампы в светильнике уличного освещения</t>
  </si>
  <si>
    <t>Генеральная уборка в апреле.</t>
  </si>
  <si>
    <t>Госповерка теплосчетчика.</t>
  </si>
  <si>
    <t>Ремонт лифта (630 кг) (ремонт дверей кабины и шахты 1 этажа).</t>
  </si>
  <si>
    <t xml:space="preserve">Ремонт фасадной плитки. </t>
  </si>
  <si>
    <t>час.</t>
  </si>
  <si>
    <t xml:space="preserve">Ремонт насоса ХВС №1 (в августе). </t>
  </si>
  <si>
    <t>Ремонт плиточного покрытия, покраска тамбура.</t>
  </si>
  <si>
    <t xml:space="preserve">Ремонт насоса ХВС №2 (в ноябре). </t>
  </si>
  <si>
    <t>Покраска стен в под-де, покраска стен и лест. марша при входе в под-д.</t>
  </si>
  <si>
    <t>Установка энергосберегающих ламп в светильниках в подъезде.</t>
  </si>
  <si>
    <t>Наклейки - обозначения в ИТП.</t>
  </si>
  <si>
    <t>компл.</t>
  </si>
  <si>
    <t xml:space="preserve">Изготовление стола-верстака для столярно-слесарных работ (13,5%). </t>
  </si>
  <si>
    <t>Передача бесхозных сетей водопровода и канализации в ВКХ.</t>
  </si>
  <si>
    <t xml:space="preserve"> -</t>
  </si>
  <si>
    <t>Изготовление информационных листовок.</t>
  </si>
  <si>
    <t>Замена манометров в ИТП.</t>
  </si>
  <si>
    <t>Замена термометров в ИТП.</t>
  </si>
  <si>
    <t>Тех. освидетельствование лифта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</si>
  <si>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</si>
  <si>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</si>
  <si>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</si>
  <si>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</si>
  <si>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</si>
  <si>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31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</si>
  <si>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</si>
  <si>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</si>
  <si>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</si>
  <si>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</si>
  <si>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</si>
  <si>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</si>
  <si>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</si>
  <si>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</si>
  <si>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</si>
  <si>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</si>
  <si>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</si>
  <si>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</si>
  <si>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</si>
  <si>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</si>
  <si>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</si>
  <si>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</si>
  <si>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</si>
  <si>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</si>
  <si>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</si>
  <si>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</si>
  <si>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</si>
  <si>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</si>
  <si>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245,15 руб./чел.</t>
  </si>
  <si>
    <t>301,44 руб./чел.</t>
  </si>
  <si>
    <t>5.</t>
  </si>
  <si>
    <t>Холодное водоснабжение.</t>
  </si>
  <si>
    <t>55,76 руб./чел.</t>
  </si>
  <si>
    <t>74,71 руб./чел.</t>
  </si>
  <si>
    <t>6.</t>
  </si>
  <si>
    <t>Водоотведение.</t>
  </si>
  <si>
    <t>90,46 руб./чел.</t>
  </si>
  <si>
    <t>116,82 руб./чел.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</si>
  <si>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</si>
  <si>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</si>
  <si>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</si>
  <si>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</si>
  <si>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</si>
  <si>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поверка (замена) манометров и термометров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</si>
  <si>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</si>
  <si>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</si>
  <si>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</si>
  <si>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 ремонт фасадной плитки</t>
  </si>
  <si>
    <t xml:space="preserve"> ИТОГО  ориентировочно:</t>
  </si>
  <si>
    <t>рублей</t>
  </si>
  <si>
    <t xml:space="preserve">    Что  с   учетом    перерасхода (+) или экономии (-)   средств   в 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</si>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</sst>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6" fillId="0" borderId="0" xfId="0" applyNumberFormat="1" applyFont="1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4" fontId="7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/>
    <xf numFmtId="4" fontId="0" fillId="0" borderId="10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8" fillId="0" borderId="14" xfId="0" applyFont="1" applyBorder="1" applyAlignment="1">
      <alignment horizontal="left" wrapText="1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2" fontId="0" fillId="0" borderId="14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8" fillId="0" borderId="14" xfId="0" applyNumberFormat="1" applyFont="1" applyFill="1" applyBorder="1" applyAlignment="1">
      <alignment horizontal="right"/>
    </xf>
    <xf numFmtId="4" fontId="8" fillId="0" borderId="15" xfId="0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9" xfId="0" applyBorder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workbookViewId="0">
      <selection activeCell="O71" sqref="O71"/>
    </sheetView>
  </sheetViews>
  <sheetFormatPr defaultRowHeight="15"/>
  <cols>
    <col min="1" max="1" width="5" customWidth="1"/>
    <col min="2" max="2" width="10.140625" customWidth="1"/>
    <col min="3" max="3" width="10.85546875" customWidth="1"/>
    <col min="4" max="4" width="6.42578125" customWidth="1"/>
    <col min="5" max="5" width="8.28515625" customWidth="1"/>
    <col min="6" max="6" width="9.140625" customWidth="1"/>
    <col min="7" max="7" width="11.5703125" customWidth="1"/>
    <col min="8" max="8" width="4.28515625" customWidth="1"/>
    <col min="9" max="9" width="9.85546875" customWidth="1"/>
    <col min="10" max="10" width="11.5703125" customWidth="1"/>
    <col min="11" max="11" width="7.85546875" customWidth="1"/>
    <col min="12" max="12" width="4.7109375" customWidth="1"/>
  </cols>
  <sheetData>
    <row r="1" spans="1:12">
      <c r="L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5" t="s">
        <v>2</v>
      </c>
      <c r="D4" s="6" t="s">
        <v>3</v>
      </c>
      <c r="E4" s="7" t="s">
        <v>4</v>
      </c>
      <c r="G4" s="7"/>
      <c r="H4" s="7"/>
      <c r="I4" s="8">
        <v>2013</v>
      </c>
      <c r="J4" s="7" t="s">
        <v>5</v>
      </c>
    </row>
    <row r="5" spans="1:12" ht="18.75">
      <c r="D5" s="9"/>
      <c r="E5" s="9"/>
      <c r="F5" s="9"/>
      <c r="G5" s="9"/>
      <c r="H5" s="9"/>
      <c r="I5" s="9"/>
      <c r="J5" s="9"/>
      <c r="K5" s="9"/>
      <c r="L5" s="9"/>
    </row>
    <row r="6" spans="1:12" ht="15.75">
      <c r="A6" s="10" t="s">
        <v>6</v>
      </c>
      <c r="B6" s="11">
        <v>2013</v>
      </c>
      <c r="C6" t="s">
        <v>7</v>
      </c>
      <c r="D6" s="12" t="s">
        <v>8</v>
      </c>
      <c r="E6" s="13">
        <v>2385.9</v>
      </c>
      <c r="F6" t="s">
        <v>9</v>
      </c>
    </row>
    <row r="7" spans="1:12">
      <c r="A7" s="14">
        <v>1245628.1499999999</v>
      </c>
      <c r="B7" s="14"/>
      <c r="C7" s="15" t="s">
        <v>10</v>
      </c>
      <c r="G7" s="16">
        <f>(A7-J8)</f>
        <v>1030854.6499999999</v>
      </c>
      <c r="H7" t="s">
        <v>11</v>
      </c>
      <c r="I7" s="17">
        <f>(G7/A7)*100</f>
        <v>82.757815805623849</v>
      </c>
      <c r="J7" t="s">
        <v>12</v>
      </c>
    </row>
    <row r="8" spans="1:12" ht="15.75">
      <c r="A8" t="s">
        <v>13</v>
      </c>
      <c r="J8" s="18">
        <v>214773.5</v>
      </c>
      <c r="K8" t="s">
        <v>14</v>
      </c>
    </row>
    <row r="9" spans="1:12">
      <c r="A9" t="s">
        <v>15</v>
      </c>
    </row>
    <row r="10" spans="1:12">
      <c r="A10" s="19" t="s">
        <v>16</v>
      </c>
      <c r="B10" s="20">
        <v>16874.669999999998</v>
      </c>
      <c r="C10" s="19" t="s">
        <v>17</v>
      </c>
      <c r="D10" s="19"/>
      <c r="E10" s="19" t="s">
        <v>18</v>
      </c>
      <c r="F10" s="20">
        <v>9673.08</v>
      </c>
      <c r="G10" s="19" t="s">
        <v>17</v>
      </c>
      <c r="H10" s="19"/>
      <c r="I10" s="19" t="s">
        <v>19</v>
      </c>
      <c r="J10" s="20">
        <v>10297.99</v>
      </c>
      <c r="K10" s="19" t="s">
        <v>17</v>
      </c>
    </row>
    <row r="11" spans="1:12">
      <c r="A11" s="19" t="s">
        <v>20</v>
      </c>
      <c r="B11" s="20">
        <v>13889.39</v>
      </c>
      <c r="C11" s="19" t="s">
        <v>17</v>
      </c>
      <c r="D11" s="19"/>
      <c r="E11" s="19" t="s">
        <v>21</v>
      </c>
      <c r="F11" s="20">
        <v>7096.42</v>
      </c>
      <c r="G11" s="19" t="s">
        <v>17</v>
      </c>
      <c r="H11" s="19"/>
      <c r="I11" s="19"/>
      <c r="J11" s="20"/>
      <c r="K11" s="19"/>
    </row>
    <row r="12" spans="1:12">
      <c r="A12" s="19" t="s">
        <v>22</v>
      </c>
      <c r="B12" s="20">
        <v>18905.490000000002</v>
      </c>
      <c r="C12" s="19" t="s">
        <v>17</v>
      </c>
      <c r="D12" s="19"/>
      <c r="E12" s="19" t="s">
        <v>23</v>
      </c>
      <c r="F12" s="20">
        <v>75456.81</v>
      </c>
      <c r="G12" s="19" t="s">
        <v>17</v>
      </c>
      <c r="H12" s="19"/>
      <c r="I12" s="19"/>
      <c r="J12" s="20"/>
      <c r="K12" s="19"/>
    </row>
    <row r="13" spans="1:12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</row>
    <row r="14" spans="1:12" ht="15.75">
      <c r="A14" t="s">
        <v>24</v>
      </c>
      <c r="J14" s="21">
        <f>G15+G16+G17+G18</f>
        <v>214773.5</v>
      </c>
      <c r="K14" s="22"/>
    </row>
    <row r="15" spans="1:12">
      <c r="A15" s="23" t="s">
        <v>25</v>
      </c>
      <c r="B15" t="s">
        <v>26</v>
      </c>
      <c r="G15" s="16">
        <f>(J8*43.5/100)</f>
        <v>93426.472500000003</v>
      </c>
      <c r="H15" t="s">
        <v>17</v>
      </c>
    </row>
    <row r="16" spans="1:12">
      <c r="A16" s="23" t="s">
        <v>25</v>
      </c>
      <c r="B16" t="s">
        <v>27</v>
      </c>
      <c r="G16" s="16">
        <f>(J8*36.6/100)</f>
        <v>78607.10100000001</v>
      </c>
      <c r="H16" t="s">
        <v>17</v>
      </c>
    </row>
    <row r="17" spans="1:12">
      <c r="A17" s="23" t="s">
        <v>25</v>
      </c>
      <c r="B17" t="s">
        <v>28</v>
      </c>
      <c r="G17" s="16">
        <f>(J8*12.5/100)</f>
        <v>26846.6875</v>
      </c>
      <c r="H17" t="s">
        <v>17</v>
      </c>
      <c r="K17" s="15"/>
      <c r="L17" s="24"/>
    </row>
    <row r="18" spans="1:12">
      <c r="A18" s="23" t="s">
        <v>25</v>
      </c>
      <c r="B18" t="s">
        <v>29</v>
      </c>
      <c r="G18" s="16">
        <f>(J8*7.4/100)</f>
        <v>15893.239000000001</v>
      </c>
      <c r="H18" t="s">
        <v>17</v>
      </c>
    </row>
    <row r="19" spans="1:12">
      <c r="G19" s="25"/>
    </row>
    <row r="20" spans="1:12">
      <c r="A20" s="26" t="s">
        <v>30</v>
      </c>
      <c r="G20" s="16">
        <f>E6*4.74*12/1.03</f>
        <v>131757.27378640778</v>
      </c>
      <c r="H20" t="s">
        <v>31</v>
      </c>
    </row>
    <row r="21" spans="1:12" ht="15.75" thickBot="1">
      <c r="A21" s="14">
        <f>(G20*I7/100)</f>
        <v>109039.44195066686</v>
      </c>
      <c r="B21" s="14"/>
      <c r="C21" t="s">
        <v>32</v>
      </c>
    </row>
    <row r="22" spans="1:12">
      <c r="A22" s="27" t="s">
        <v>2</v>
      </c>
      <c r="B22" s="28" t="s">
        <v>33</v>
      </c>
      <c r="C22" s="29"/>
      <c r="D22" s="29"/>
      <c r="E22" s="29"/>
      <c r="F22" s="29"/>
      <c r="G22" s="29"/>
      <c r="H22" s="30"/>
      <c r="I22" s="27" t="s">
        <v>34</v>
      </c>
      <c r="J22" s="31" t="s">
        <v>35</v>
      </c>
      <c r="K22" s="28" t="s">
        <v>36</v>
      </c>
      <c r="L22" s="30"/>
    </row>
    <row r="23" spans="1:12" ht="15.75" thickBot="1">
      <c r="A23" s="32" t="s">
        <v>37</v>
      </c>
      <c r="B23" s="33"/>
      <c r="C23" s="34"/>
      <c r="D23" s="34"/>
      <c r="E23" s="34"/>
      <c r="F23" s="34"/>
      <c r="G23" s="34"/>
      <c r="H23" s="35"/>
      <c r="I23" s="32" t="s">
        <v>38</v>
      </c>
      <c r="J23" s="36"/>
      <c r="K23" s="37" t="s">
        <v>39</v>
      </c>
      <c r="L23" s="38"/>
    </row>
    <row r="24" spans="1:12" ht="15.75" thickBot="1">
      <c r="A24" s="39"/>
      <c r="B24" s="40" t="s">
        <v>40</v>
      </c>
      <c r="C24" s="41"/>
      <c r="D24" s="41"/>
      <c r="E24" s="41"/>
      <c r="F24" s="41"/>
      <c r="G24" s="41"/>
      <c r="H24" s="42"/>
      <c r="I24" s="39"/>
      <c r="J24" s="43"/>
      <c r="K24" s="44">
        <v>99313.205996116507</v>
      </c>
      <c r="L24" s="45"/>
    </row>
    <row r="25" spans="1:12">
      <c r="A25" s="46">
        <v>1</v>
      </c>
      <c r="B25" s="47" t="s">
        <v>41</v>
      </c>
      <c r="C25" s="48"/>
      <c r="D25" s="48"/>
      <c r="E25" s="48"/>
      <c r="F25" s="48"/>
      <c r="G25" s="48"/>
      <c r="H25" s="49"/>
      <c r="I25" s="46" t="s">
        <v>42</v>
      </c>
      <c r="J25" s="46">
        <v>1</v>
      </c>
      <c r="K25" s="50">
        <v>218.57</v>
      </c>
      <c r="L25" s="51"/>
    </row>
    <row r="26" spans="1:12" ht="17.25">
      <c r="A26" s="46">
        <v>2</v>
      </c>
      <c r="B26" s="47" t="s">
        <v>43</v>
      </c>
      <c r="C26" s="48"/>
      <c r="D26" s="48"/>
      <c r="E26" s="48"/>
      <c r="F26" s="48"/>
      <c r="G26" s="48"/>
      <c r="H26" s="49"/>
      <c r="I26" s="46" t="s">
        <v>44</v>
      </c>
      <c r="J26" s="46">
        <v>370</v>
      </c>
      <c r="K26" s="50">
        <v>7500</v>
      </c>
      <c r="L26" s="51"/>
    </row>
    <row r="27" spans="1:12">
      <c r="A27" s="46">
        <v>4</v>
      </c>
      <c r="B27" s="47" t="s">
        <v>45</v>
      </c>
      <c r="C27" s="48"/>
      <c r="D27" s="48"/>
      <c r="E27" s="48"/>
      <c r="F27" s="48"/>
      <c r="G27" s="48"/>
      <c r="H27" s="49"/>
      <c r="I27" s="46" t="s">
        <v>42</v>
      </c>
      <c r="J27" s="46">
        <v>1</v>
      </c>
      <c r="K27" s="50">
        <v>300</v>
      </c>
      <c r="L27" s="51"/>
    </row>
    <row r="28" spans="1:12" ht="17.25">
      <c r="A28" s="46">
        <v>5</v>
      </c>
      <c r="B28" s="47" t="s">
        <v>46</v>
      </c>
      <c r="C28" s="48"/>
      <c r="D28" s="48"/>
      <c r="E28" s="48"/>
      <c r="F28" s="48"/>
      <c r="G28" s="48"/>
      <c r="H28" s="49"/>
      <c r="I28" s="46" t="s">
        <v>44</v>
      </c>
      <c r="J28" s="46">
        <v>349.4</v>
      </c>
      <c r="K28" s="50">
        <v>1000</v>
      </c>
      <c r="L28" s="51"/>
    </row>
    <row r="29" spans="1:12">
      <c r="A29" s="46">
        <v>6</v>
      </c>
      <c r="B29" s="47" t="s">
        <v>47</v>
      </c>
      <c r="C29" s="48"/>
      <c r="D29" s="48"/>
      <c r="E29" s="48"/>
      <c r="F29" s="48"/>
      <c r="G29" s="48"/>
      <c r="H29" s="49"/>
      <c r="I29" s="46" t="s">
        <v>42</v>
      </c>
      <c r="J29" s="46">
        <v>1</v>
      </c>
      <c r="K29" s="50">
        <v>10975</v>
      </c>
      <c r="L29" s="51"/>
    </row>
    <row r="30" spans="1:12">
      <c r="A30" s="46">
        <v>7</v>
      </c>
      <c r="B30" s="52" t="s">
        <v>48</v>
      </c>
      <c r="C30" s="48"/>
      <c r="D30" s="48"/>
      <c r="E30" s="48"/>
      <c r="F30" s="48"/>
      <c r="G30" s="48"/>
      <c r="H30" s="49"/>
      <c r="I30" s="46" t="s">
        <v>42</v>
      </c>
      <c r="J30" s="46">
        <v>1</v>
      </c>
      <c r="K30" s="50">
        <v>19273.740000000002</v>
      </c>
      <c r="L30" s="51"/>
    </row>
    <row r="31" spans="1:12">
      <c r="A31" s="46">
        <v>8</v>
      </c>
      <c r="B31" s="53" t="s">
        <v>49</v>
      </c>
      <c r="C31" s="54"/>
      <c r="D31" s="54"/>
      <c r="E31" s="54"/>
      <c r="F31" s="54"/>
      <c r="G31" s="54"/>
      <c r="H31" s="55"/>
      <c r="I31" s="46" t="s">
        <v>50</v>
      </c>
      <c r="J31" s="56">
        <v>2</v>
      </c>
      <c r="K31" s="57">
        <v>2500</v>
      </c>
      <c r="L31" s="58"/>
    </row>
    <row r="32" spans="1:12">
      <c r="A32" s="46">
        <v>9</v>
      </c>
      <c r="B32" s="47" t="s">
        <v>51</v>
      </c>
      <c r="C32" s="48"/>
      <c r="D32" s="48"/>
      <c r="E32" s="48"/>
      <c r="F32" s="48"/>
      <c r="G32" s="48"/>
      <c r="H32" s="49"/>
      <c r="I32" s="46" t="s">
        <v>42</v>
      </c>
      <c r="J32" s="46">
        <v>1</v>
      </c>
      <c r="K32" s="57">
        <f>4250 +8000</f>
        <v>12250</v>
      </c>
      <c r="L32" s="58"/>
    </row>
    <row r="33" spans="1:12" ht="17.25">
      <c r="A33" s="46">
        <v>10</v>
      </c>
      <c r="B33" s="47" t="s">
        <v>52</v>
      </c>
      <c r="C33" s="48"/>
      <c r="D33" s="48"/>
      <c r="E33" s="48"/>
      <c r="F33" s="48"/>
      <c r="G33" s="48"/>
      <c r="H33" s="49"/>
      <c r="I33" s="46" t="s">
        <v>44</v>
      </c>
      <c r="J33" s="46">
        <v>1.2</v>
      </c>
      <c r="K33" s="57">
        <v>1640</v>
      </c>
      <c r="L33" s="58"/>
    </row>
    <row r="34" spans="1:12">
      <c r="A34" s="46">
        <v>11</v>
      </c>
      <c r="B34" s="47" t="s">
        <v>53</v>
      </c>
      <c r="C34" s="48"/>
      <c r="D34" s="48"/>
      <c r="E34" s="48"/>
      <c r="F34" s="48"/>
      <c r="G34" s="48"/>
      <c r="H34" s="49"/>
      <c r="I34" s="46" t="s">
        <v>42</v>
      </c>
      <c r="J34" s="46">
        <v>1</v>
      </c>
      <c r="K34" s="57">
        <v>8000</v>
      </c>
      <c r="L34" s="58"/>
    </row>
    <row r="35" spans="1:12" ht="17.25">
      <c r="A35" s="46">
        <v>12</v>
      </c>
      <c r="B35" s="47" t="s">
        <v>54</v>
      </c>
      <c r="C35" s="48"/>
      <c r="D35" s="48"/>
      <c r="E35" s="48"/>
      <c r="F35" s="48"/>
      <c r="G35" s="48"/>
      <c r="H35" s="49"/>
      <c r="I35" s="46" t="s">
        <v>44</v>
      </c>
      <c r="J35" s="46">
        <v>28</v>
      </c>
      <c r="K35" s="57">
        <v>2580</v>
      </c>
      <c r="L35" s="58"/>
    </row>
    <row r="36" spans="1:12">
      <c r="A36" s="46">
        <v>13</v>
      </c>
      <c r="B36" s="47" t="s">
        <v>55</v>
      </c>
      <c r="C36" s="48"/>
      <c r="D36" s="48"/>
      <c r="E36" s="48"/>
      <c r="F36" s="48"/>
      <c r="G36" s="48"/>
      <c r="H36" s="49"/>
      <c r="I36" s="46" t="s">
        <v>42</v>
      </c>
      <c r="J36" s="46">
        <v>24</v>
      </c>
      <c r="K36" s="57">
        <v>3857</v>
      </c>
      <c r="L36" s="58"/>
    </row>
    <row r="37" spans="1:12">
      <c r="A37" s="46">
        <v>14</v>
      </c>
      <c r="B37" s="53" t="s">
        <v>56</v>
      </c>
      <c r="C37" s="54"/>
      <c r="D37" s="54"/>
      <c r="E37" s="54"/>
      <c r="F37" s="54"/>
      <c r="G37" s="54"/>
      <c r="H37" s="55"/>
      <c r="I37" s="56" t="s">
        <v>57</v>
      </c>
      <c r="J37" s="59">
        <v>1</v>
      </c>
      <c r="K37" s="50">
        <f>6432/32</f>
        <v>201</v>
      </c>
      <c r="L37" s="51"/>
    </row>
    <row r="38" spans="1:12">
      <c r="A38" s="46">
        <v>15</v>
      </c>
      <c r="B38" s="53" t="s">
        <v>58</v>
      </c>
      <c r="C38" s="54"/>
      <c r="D38" s="54"/>
      <c r="E38" s="54"/>
      <c r="F38" s="54"/>
      <c r="G38" s="54"/>
      <c r="H38" s="55"/>
      <c r="I38" s="46" t="s">
        <v>42</v>
      </c>
      <c r="J38" s="60">
        <v>1</v>
      </c>
      <c r="K38" s="61">
        <f>(5012+5000)*0.135</f>
        <v>1351.6200000000001</v>
      </c>
      <c r="L38" s="62"/>
    </row>
    <row r="39" spans="1:12">
      <c r="A39" s="46">
        <v>16</v>
      </c>
      <c r="B39" s="53" t="s">
        <v>59</v>
      </c>
      <c r="C39" s="54"/>
      <c r="D39" s="54"/>
      <c r="E39" s="54"/>
      <c r="F39" s="54"/>
      <c r="G39" s="54"/>
      <c r="H39" s="55"/>
      <c r="I39" s="46" t="s">
        <v>60</v>
      </c>
      <c r="J39" s="60" t="s">
        <v>60</v>
      </c>
      <c r="K39" s="61">
        <v>29140</v>
      </c>
      <c r="L39" s="62"/>
    </row>
    <row r="40" spans="1:12">
      <c r="A40" s="46">
        <v>17</v>
      </c>
      <c r="B40" s="63" t="s">
        <v>61</v>
      </c>
      <c r="C40" s="64"/>
      <c r="D40" s="64"/>
      <c r="E40" s="64"/>
      <c r="F40" s="64"/>
      <c r="G40" s="64"/>
      <c r="H40" s="65"/>
      <c r="I40" s="56" t="s">
        <v>57</v>
      </c>
      <c r="J40" s="59">
        <v>1</v>
      </c>
      <c r="K40" s="61">
        <f>10*9.22</f>
        <v>92.2</v>
      </c>
      <c r="L40" s="62"/>
    </row>
    <row r="41" spans="1:12">
      <c r="A41" s="46">
        <v>18</v>
      </c>
      <c r="B41" s="53" t="s">
        <v>62</v>
      </c>
      <c r="C41" s="54"/>
      <c r="D41" s="54"/>
      <c r="E41" s="54"/>
      <c r="F41" s="54"/>
      <c r="G41" s="54"/>
      <c r="H41" s="55"/>
      <c r="I41" s="46" t="s">
        <v>42</v>
      </c>
      <c r="J41" s="60">
        <v>4</v>
      </c>
      <c r="K41" s="61">
        <f>4*319.2</f>
        <v>1276.8</v>
      </c>
      <c r="L41" s="62"/>
    </row>
    <row r="42" spans="1:12">
      <c r="A42" s="46">
        <v>19</v>
      </c>
      <c r="B42" s="53" t="s">
        <v>63</v>
      </c>
      <c r="C42" s="54"/>
      <c r="D42" s="54"/>
      <c r="E42" s="54"/>
      <c r="F42" s="54"/>
      <c r="G42" s="54"/>
      <c r="H42" s="55"/>
      <c r="I42" s="46" t="s">
        <v>42</v>
      </c>
      <c r="J42" s="60">
        <v>4</v>
      </c>
      <c r="K42" s="61">
        <f>4*116.8</f>
        <v>467.2</v>
      </c>
      <c r="L42" s="62"/>
    </row>
    <row r="43" spans="1:12">
      <c r="A43" s="46">
        <v>21</v>
      </c>
      <c r="B43" s="47" t="s">
        <v>64</v>
      </c>
      <c r="C43" s="48"/>
      <c r="D43" s="48"/>
      <c r="E43" s="48"/>
      <c r="F43" s="48"/>
      <c r="G43" s="48"/>
      <c r="H43" s="49"/>
      <c r="I43" s="46" t="s">
        <v>42</v>
      </c>
      <c r="J43" s="66">
        <v>1</v>
      </c>
      <c r="K43" s="50">
        <v>6500</v>
      </c>
      <c r="L43" s="51"/>
    </row>
    <row r="44" spans="1:12">
      <c r="A44" s="46"/>
      <c r="B44" s="67" t="s">
        <v>65</v>
      </c>
      <c r="C44" s="68"/>
      <c r="D44" s="68"/>
      <c r="E44" s="68"/>
      <c r="F44" s="68"/>
      <c r="G44" s="68"/>
      <c r="H44" s="68"/>
      <c r="I44" s="46"/>
      <c r="J44" s="60"/>
      <c r="K44" s="69">
        <f>SUM(K25:L43)</f>
        <v>109123.12999999999</v>
      </c>
      <c r="L44" s="70"/>
    </row>
    <row r="45" spans="1:12">
      <c r="A45" s="46"/>
      <c r="B45" s="67" t="s">
        <v>66</v>
      </c>
      <c r="C45" s="68"/>
      <c r="D45" s="68"/>
      <c r="E45" s="68"/>
      <c r="F45" s="68"/>
      <c r="G45" s="68"/>
      <c r="H45" s="68"/>
      <c r="I45" s="46"/>
      <c r="J45" s="60"/>
      <c r="K45" s="69">
        <f>K44*0.14</f>
        <v>15277.2382</v>
      </c>
      <c r="L45" s="70"/>
    </row>
    <row r="46" spans="1:12" ht="15.75" thickBot="1">
      <c r="A46" s="46"/>
      <c r="B46" t="s">
        <v>67</v>
      </c>
      <c r="I46" s="71"/>
      <c r="K46" s="72">
        <f>SUM(K44:L45)</f>
        <v>124400.3682</v>
      </c>
      <c r="L46" s="73"/>
    </row>
    <row r="47" spans="1:12" ht="16.5" thickBot="1">
      <c r="A47" s="74"/>
      <c r="B47" s="75" t="s">
        <v>68</v>
      </c>
      <c r="C47" s="76"/>
      <c r="D47" s="76"/>
      <c r="E47" s="76"/>
      <c r="F47" s="76"/>
      <c r="G47" s="76"/>
      <c r="H47" s="77"/>
      <c r="I47" s="74"/>
      <c r="J47" s="74"/>
      <c r="K47" s="78">
        <f>K46+K24</f>
        <v>223713.5741961165</v>
      </c>
      <c r="L47" s="79"/>
    </row>
    <row r="48" spans="1:12">
      <c r="A48" t="s">
        <v>69</v>
      </c>
    </row>
    <row r="49" spans="1:12">
      <c r="A49" t="s">
        <v>70</v>
      </c>
      <c r="D49" s="11">
        <v>2013</v>
      </c>
      <c r="E49" t="s">
        <v>71</v>
      </c>
      <c r="G49" s="13">
        <f>K47-G20</f>
        <v>91956.300409708725</v>
      </c>
      <c r="H49" t="s">
        <v>72</v>
      </c>
    </row>
    <row r="50" spans="1:12">
      <c r="D50" s="11"/>
      <c r="G50" s="13"/>
    </row>
    <row r="51" spans="1:12" ht="15.75" thickBot="1">
      <c r="A51" t="s">
        <v>73</v>
      </c>
      <c r="B51" s="11">
        <v>2013</v>
      </c>
      <c r="C51" t="s">
        <v>74</v>
      </c>
    </row>
    <row r="52" spans="1:12">
      <c r="A52" s="80" t="s">
        <v>2</v>
      </c>
      <c r="B52" s="81" t="s">
        <v>75</v>
      </c>
      <c r="C52" s="82"/>
      <c r="D52" s="82"/>
      <c r="E52" s="82"/>
      <c r="F52" s="81" t="s">
        <v>76</v>
      </c>
      <c r="G52" s="82"/>
      <c r="H52" s="83"/>
      <c r="I52" s="81" t="s">
        <v>77</v>
      </c>
      <c r="J52" s="82"/>
      <c r="K52" s="82"/>
      <c r="L52" s="83"/>
    </row>
    <row r="53" spans="1:12" ht="15.75" thickBot="1">
      <c r="A53" s="84"/>
      <c r="B53" s="85"/>
      <c r="C53" s="86"/>
      <c r="D53" s="86"/>
      <c r="E53" s="86"/>
      <c r="F53" s="85"/>
      <c r="G53" s="86"/>
      <c r="H53" s="87"/>
      <c r="I53" s="85" t="s">
        <v>78</v>
      </c>
      <c r="J53" s="86"/>
      <c r="K53" s="86"/>
      <c r="L53" s="87"/>
    </row>
    <row r="54" spans="1:12">
      <c r="A54" s="88" t="s">
        <v>79</v>
      </c>
      <c r="B54" s="89" t="s">
        <v>80</v>
      </c>
      <c r="C54" s="90"/>
      <c r="D54" s="90"/>
      <c r="E54" s="91"/>
      <c r="F54" s="92" t="s">
        <v>81</v>
      </c>
      <c r="G54" s="93"/>
      <c r="H54" s="94"/>
      <c r="I54" s="92" t="s">
        <v>82</v>
      </c>
      <c r="J54" s="93"/>
      <c r="K54" s="93"/>
      <c r="L54" s="94"/>
    </row>
    <row r="55" spans="1:12">
      <c r="A55" s="56" t="s">
        <v>83</v>
      </c>
      <c r="B55" s="67" t="s">
        <v>84</v>
      </c>
      <c r="C55" s="68"/>
      <c r="D55" s="68"/>
      <c r="E55" s="95"/>
      <c r="F55" s="96" t="s">
        <v>85</v>
      </c>
      <c r="G55" s="97"/>
      <c r="H55" s="98"/>
      <c r="I55" s="96" t="s">
        <v>86</v>
      </c>
      <c r="J55" s="97"/>
      <c r="K55" s="97"/>
      <c r="L55" s="98"/>
    </row>
    <row r="56" spans="1:12">
      <c r="A56" s="46" t="s">
        <v>87</v>
      </c>
      <c r="B56" s="67" t="s">
        <v>88</v>
      </c>
      <c r="C56" s="68"/>
      <c r="D56" s="68"/>
      <c r="E56" s="95"/>
      <c r="F56" s="96" t="s">
        <v>89</v>
      </c>
      <c r="G56" s="97"/>
      <c r="H56" s="98"/>
      <c r="I56" s="96" t="s">
        <v>90</v>
      </c>
      <c r="J56" s="97"/>
      <c r="K56" s="97"/>
      <c r="L56" s="98"/>
    </row>
    <row r="57" spans="1:12">
      <c r="A57" s="56" t="s">
        <v>91</v>
      </c>
      <c r="B57" s="67" t="s">
        <v>92</v>
      </c>
      <c r="C57" s="68"/>
      <c r="D57" s="68"/>
      <c r="E57" s="95"/>
      <c r="F57" s="96" t="s">
        <v>93</v>
      </c>
      <c r="G57" s="97"/>
      <c r="H57" s="98"/>
      <c r="I57" s="96" t="s">
        <v>94</v>
      </c>
      <c r="J57" s="97"/>
      <c r="K57" s="97"/>
      <c r="L57" s="98"/>
    </row>
    <row r="58" spans="1:12">
      <c r="A58" s="56" t="s">
        <v>95</v>
      </c>
      <c r="B58" s="67" t="s">
        <v>96</v>
      </c>
      <c r="C58" s="68"/>
      <c r="D58" s="68"/>
      <c r="E58" s="95"/>
      <c r="F58" s="96" t="s">
        <v>97</v>
      </c>
      <c r="G58" s="97"/>
      <c r="H58" s="98"/>
      <c r="I58" s="96" t="s">
        <v>98</v>
      </c>
      <c r="J58" s="97"/>
      <c r="K58" s="97"/>
      <c r="L58" s="98"/>
    </row>
    <row r="59" spans="1:12" ht="15.75" thickBot="1">
      <c r="A59" s="99" t="s">
        <v>99</v>
      </c>
      <c r="B59" s="100" t="s">
        <v>100</v>
      </c>
      <c r="C59" s="101"/>
      <c r="D59" s="101"/>
      <c r="E59" s="102"/>
      <c r="F59" s="33" t="s">
        <v>101</v>
      </c>
      <c r="G59" s="34"/>
      <c r="H59" s="35"/>
      <c r="I59" s="33" t="s">
        <v>102</v>
      </c>
      <c r="J59" s="34"/>
      <c r="K59" s="34"/>
      <c r="L59" s="35"/>
    </row>
    <row r="61" spans="1:12">
      <c r="A61" s="103" t="s">
        <v>103</v>
      </c>
      <c r="B61" s="11">
        <f>I4+1</f>
        <v>2014</v>
      </c>
      <c r="C61" t="s">
        <v>104</v>
      </c>
    </row>
    <row r="62" spans="1:12">
      <c r="A62" s="103" t="s">
        <v>105</v>
      </c>
    </row>
    <row r="63" spans="1:12">
      <c r="A63" s="103" t="s">
        <v>106</v>
      </c>
      <c r="J63" s="104">
        <v>13000</v>
      </c>
      <c r="K63" t="s">
        <v>17</v>
      </c>
    </row>
    <row r="64" spans="1:12">
      <c r="A64" s="103" t="s">
        <v>107</v>
      </c>
      <c r="J64" s="104">
        <v>6500</v>
      </c>
      <c r="K64" t="s">
        <v>17</v>
      </c>
    </row>
    <row r="65" spans="1:12">
      <c r="A65" s="103" t="s">
        <v>108</v>
      </c>
      <c r="J65" s="104">
        <v>1800</v>
      </c>
      <c r="K65" t="s">
        <v>17</v>
      </c>
    </row>
    <row r="66" spans="1:12">
      <c r="A66" s="103" t="s">
        <v>109</v>
      </c>
      <c r="J66" s="104">
        <v>5000</v>
      </c>
      <c r="K66" t="s">
        <v>17</v>
      </c>
    </row>
    <row r="67" spans="1:12">
      <c r="A67" s="103" t="s">
        <v>110</v>
      </c>
      <c r="J67" s="104">
        <v>5000</v>
      </c>
      <c r="K67" t="s">
        <v>17</v>
      </c>
    </row>
    <row r="68" spans="1:12">
      <c r="A68" s="103" t="s">
        <v>111</v>
      </c>
      <c r="J68" s="104">
        <v>5000</v>
      </c>
      <c r="K68" t="s">
        <v>17</v>
      </c>
    </row>
    <row r="69" spans="1:12">
      <c r="A69" s="103" t="s">
        <v>112</v>
      </c>
      <c r="J69" s="104">
        <v>1000</v>
      </c>
      <c r="K69" t="s">
        <v>17</v>
      </c>
    </row>
    <row r="70" spans="1:12">
      <c r="A70" s="105" t="s">
        <v>113</v>
      </c>
      <c r="J70" s="16">
        <f>SUM(J63:J69)</f>
        <v>37300</v>
      </c>
      <c r="K70" s="106" t="s">
        <v>114</v>
      </c>
    </row>
    <row r="71" spans="1:12">
      <c r="A71" s="103" t="s">
        <v>115</v>
      </c>
      <c r="H71" s="13"/>
      <c r="I71" s="16">
        <f>G49</f>
        <v>91956.300409708725</v>
      </c>
      <c r="K71" s="16"/>
    </row>
    <row r="72" spans="1:12">
      <c r="A72" s="103" t="s">
        <v>116</v>
      </c>
      <c r="B72" s="107"/>
      <c r="C72" s="13">
        <f>J70+I71</f>
        <v>129256.30040970873</v>
      </c>
      <c r="D72" s="107" t="s">
        <v>117</v>
      </c>
      <c r="E72" s="108">
        <v>2013</v>
      </c>
      <c r="F72" t="s">
        <v>118</v>
      </c>
      <c r="G72" s="17">
        <f>C72/(E6*12)</f>
        <v>4.514589197986389</v>
      </c>
      <c r="H72" s="109" t="s">
        <v>119</v>
      </c>
      <c r="I72" t="s">
        <v>120</v>
      </c>
    </row>
    <row r="74" spans="1:12">
      <c r="B74" t="s">
        <v>121</v>
      </c>
    </row>
    <row r="75" spans="1:12">
      <c r="B75" t="s">
        <v>76</v>
      </c>
      <c r="I75" t="s">
        <v>122</v>
      </c>
    </row>
    <row r="76" spans="1:12">
      <c r="L76" s="1"/>
    </row>
  </sheetData>
  <mergeCells count="78"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  <mergeCell ref="I53:L53"/>
    <mergeCell ref="B44:H44"/>
    <mergeCell ref="K44:L44"/>
    <mergeCell ref="B45:H45"/>
    <mergeCell ref="K45:L45"/>
    <mergeCell ref="K46:L46"/>
    <mergeCell ref="K47:L47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2014-04-11T00:51:36Z</dcterms:modified>
</cp:coreProperties>
</file>