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14 год " sheetId="1" r:id="rId1"/>
  </sheets>
  <calcPr calcId="144525"/>
</workbook>
</file>

<file path=xl/calcChain.xml><?xml version="1.0" encoding="utf-8"?>
<calcChain xmlns="http://schemas.openxmlformats.org/spreadsheetml/2006/main">
  <c r="J77" i="1" l="1"/>
  <c r="B57" i="1"/>
  <c r="E79" i="1" s="1"/>
  <c r="B48" i="1"/>
  <c r="D47" i="1"/>
  <c r="V42" i="1"/>
  <c r="K42" i="1"/>
  <c r="W41" i="1"/>
  <c r="V41" i="1"/>
  <c r="K40" i="1"/>
  <c r="K39" i="1"/>
  <c r="K32" i="1"/>
  <c r="K28" i="1"/>
  <c r="K27" i="1"/>
  <c r="K43" i="1" s="1"/>
  <c r="G21" i="1"/>
  <c r="F19" i="1"/>
  <c r="A19" i="1"/>
  <c r="G18" i="1"/>
  <c r="G16" i="1"/>
  <c r="G15" i="1"/>
  <c r="G14" i="1"/>
  <c r="G13" i="1"/>
  <c r="J12" i="1"/>
  <c r="G6" i="1"/>
  <c r="I6" i="1" s="1"/>
  <c r="B5" i="1"/>
  <c r="K44" i="1" l="1"/>
  <c r="K45" i="1"/>
  <c r="G47" i="1" s="1"/>
  <c r="J78" i="1" s="1"/>
  <c r="C79" i="1" s="1"/>
  <c r="G79" i="1" s="1"/>
  <c r="A22" i="1"/>
</calcChain>
</file>

<file path=xl/sharedStrings.xml><?xml version="1.0" encoding="utf-8"?>
<sst xmlns="http://schemas.openxmlformats.org/spreadsheetml/2006/main" count="220" uniqueCount="169">
  <si>
    <t>Красн 12(2)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</si>
  <si>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</si>
  <si>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</si>
  <si>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</si>
  <si>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23</t>
  </si>
  <si>
    <t xml:space="preserve">по ул.    Красноармейская  за </t>
  </si>
  <si>
    <t>год</t>
  </si>
  <si>
    <r>
      <t>По техпаспорту общая площадь квартир 3631,3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</t>
    </r>
    <r>
      <rPr>
        <sz val="11"/>
        <color theme="1"/>
        <rFont val="Calibri"/>
        <family val="2"/>
        <charset val="204"/>
      </rPr>
      <t>²</t>
    </r>
  </si>
  <si>
    <t xml:space="preserve">1. В </t>
  </si>
  <si>
    <t>по дому</t>
  </si>
  <si>
    <t>23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</si>
  <si>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</si>
  <si>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r>
      <t xml:space="preserve">По протоколу общего собрания площадь помещений, принадлежащих собственникам, </t>
    </r>
    <r>
      <rPr>
        <b/>
        <sz val="11"/>
        <color theme="1"/>
        <rFont val="Calibri"/>
        <family val="2"/>
        <charset val="204"/>
        <scheme val="minor"/>
      </rPr>
      <t>3631,3</t>
    </r>
    <r>
      <rPr>
        <sz val="11"/>
        <color theme="1"/>
        <rFont val="Calibri"/>
        <family val="2"/>
        <charset val="204"/>
        <scheme val="minor"/>
      </rPr>
      <t xml:space="preserve"> м</t>
    </r>
    <r>
      <rPr>
        <sz val="11"/>
        <color theme="1"/>
        <rFont val="Calibri"/>
        <family val="2"/>
        <charset val="204"/>
      </rPr>
      <t>²</t>
    </r>
  </si>
  <si>
    <t>рублей, оплачено собственниками</t>
  </si>
  <si>
    <t>рублей (</t>
  </si>
  <si>
    <t>%)</t>
  </si>
  <si>
    <r>
      <t xml:space="preserve">По программе (квартплата) общая площадь помещений 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м</t>
    </r>
    <r>
      <rPr>
        <sz val="11"/>
        <color theme="1"/>
        <rFont val="Calibri"/>
        <family val="2"/>
        <charset val="204"/>
      </rPr>
      <t xml:space="preserve">²  </t>
    </r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</si>
  <si>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</si>
  <si>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</si>
  <si>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</si>
  <si>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оф.1-       </t>
  </si>
  <si>
    <t>руб.</t>
  </si>
  <si>
    <t>кв. 14 -</t>
  </si>
  <si>
    <t>кв. 31 -</t>
  </si>
  <si>
    <t xml:space="preserve">оф.2-       </t>
  </si>
  <si>
    <t>кв. 23 -</t>
  </si>
  <si>
    <t>кв. 39 -</t>
  </si>
  <si>
    <t xml:space="preserve">кв. 7-       </t>
  </si>
  <si>
    <t>кв. 27 -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</si>
  <si>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</si>
  <si>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</si>
  <si>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</si>
  <si>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</si>
  <si>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</si>
  <si>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</si>
  <si>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</si>
  <si>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содержание и содержание ОПУ, начислена в размере</t>
  </si>
  <si>
    <t xml:space="preserve">   рубля   (поступило  от  жителей </t>
  </si>
  <si>
    <t>рубля),     израсходовано</t>
  </si>
  <si>
    <t>рубля</t>
  </si>
  <si>
    <t>5.  Плата за текущий ремонт, начисленная в размере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</si>
  <si>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</si>
  <si>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</si>
  <si>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</si>
  <si>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</si>
  <si>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</si>
  <si>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</si>
  <si>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</si>
  <si>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</si>
  <si>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Чистка кровли и вывоз снега с придомовой территории.</t>
  </si>
  <si>
    <t>маш/час</t>
  </si>
  <si>
    <t>Счет № 12 от 21.02. 2014г</t>
  </si>
  <si>
    <t xml:space="preserve">акт от приемке выполненных работ </t>
  </si>
  <si>
    <t>акт вып работ от 6.03.2014г</t>
  </si>
  <si>
    <t>Монтаж ящиков для показаний приборов учета.</t>
  </si>
  <si>
    <t>шт.</t>
  </si>
  <si>
    <t>Счет №8 от 15,01,2014г</t>
  </si>
  <si>
    <t>акт выполненных работ от 11,03,2014г</t>
  </si>
  <si>
    <t>Наклейки на ящики для показаний приборов учета.</t>
  </si>
  <si>
    <t>акт выполненных работ от 14.03.2014г</t>
  </si>
  <si>
    <t>Монтаж информационных досок в подъездах.</t>
  </si>
  <si>
    <t>Замена светильников ЛПО, ламп в подъезде №1.</t>
  </si>
  <si>
    <t>акт выполненных работ май 2014</t>
  </si>
  <si>
    <t xml:space="preserve">январь </t>
  </si>
  <si>
    <t>Частичный ремонт кровли над квартирами 8, 15, 16, 24.</t>
  </si>
  <si>
    <t>м²</t>
  </si>
  <si>
    <t>акт выполненных работ  7,04,2014</t>
  </si>
  <si>
    <t>февраль</t>
  </si>
  <si>
    <t>Благоустройство территории ( чернозем, песок).</t>
  </si>
  <si>
    <t>т</t>
  </si>
  <si>
    <t>акт выполненных работ 14 мая 2014</t>
  </si>
  <si>
    <t>март</t>
  </si>
  <si>
    <r>
      <t xml:space="preserve">Врезка шарового крана </t>
    </r>
    <r>
      <rPr>
        <sz val="11"/>
        <color theme="1"/>
        <rFont val="Calibri"/>
        <family val="2"/>
        <charset val="204"/>
      </rPr>
      <t>ø80 на вводе в дом ХВС.</t>
    </r>
  </si>
  <si>
    <t>акт выполненных работ 16 мая 2014</t>
  </si>
  <si>
    <t>апрель</t>
  </si>
  <si>
    <t>Устранение течи трубы канализационного выпуска.</t>
  </si>
  <si>
    <t>акт выполненных работ 4 09,14</t>
  </si>
  <si>
    <t>май</t>
  </si>
  <si>
    <t>Восстановление забора.</t>
  </si>
  <si>
    <t>июнь</t>
  </si>
  <si>
    <t>Подготовка ТП к отопительному сезону (покраска труб подвал №3).</t>
  </si>
  <si>
    <t>акт выполненных работ  27,06,14</t>
  </si>
  <si>
    <t>июль</t>
  </si>
  <si>
    <t>Приобретение чернозема.</t>
  </si>
  <si>
    <t>т.</t>
  </si>
  <si>
    <t>счет № 512 от 10,10,2014 акт вып раб 14,11,2014</t>
  </si>
  <si>
    <t>август</t>
  </si>
  <si>
    <t>Замена неисправных шаровых кранов (подвал №3).</t>
  </si>
  <si>
    <t>акт выполненных работ 20,08,2014</t>
  </si>
  <si>
    <t>сентябрь</t>
  </si>
  <si>
    <t>Покраска стены на 1 этаже 12 м², реставрация перил ( подъезд №4).</t>
  </si>
  <si>
    <t>акт выполненных работ 15,09,2014</t>
  </si>
  <si>
    <t>октябрь</t>
  </si>
  <si>
    <t xml:space="preserve">Замена манометров в ИТП. </t>
  </si>
  <si>
    <t>ноябрь</t>
  </si>
  <si>
    <t>Замена термометров в ИТП.</t>
  </si>
  <si>
    <t>декабрь</t>
  </si>
  <si>
    <t>Диагностика систем коллективного эфирного телевидения.</t>
  </si>
  <si>
    <t>Счет №№№</t>
  </si>
  <si>
    <t>Ремонт слуховых окон в чердачном помещении.</t>
  </si>
  <si>
    <t>АВР от 17,11,2014</t>
  </si>
  <si>
    <t>Всего:</t>
  </si>
  <si>
    <t>Накладные расходы (транспортные расходы, ГСМ, трудозатраты и т.д.)</t>
  </si>
  <si>
    <t>ИТОГО:</t>
  </si>
  <si>
    <t xml:space="preserve">Перерасход(+) или экономия (-) средств текущего ремонта общего имущества многоквартирного дома по </t>
  </si>
  <si>
    <t xml:space="preserve">состоянию  на   31  декабря </t>
  </si>
  <si>
    <t xml:space="preserve">года составляет </t>
  </si>
  <si>
    <t>рубля.</t>
  </si>
  <si>
    <t>6.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</si>
  <si>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</si>
  <si>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</si>
  <si>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</si>
  <si>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</si>
  <si>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</si>
  <si>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</si>
  <si>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r>
      <t>13,68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</si>
  <si>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</si>
  <si>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</si>
  <si>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</si>
  <si>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4,00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</si>
  <si>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</si>
  <si>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</si>
  <si>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Отопление(среднемес.)</t>
  </si>
  <si>
    <t>0,018 Гкал/м²</t>
  </si>
  <si>
    <t>0,027 Гкал/м²</t>
  </si>
  <si>
    <t>4.</t>
  </si>
  <si>
    <t>Горячее водоснабжение.</t>
  </si>
  <si>
    <t>241,15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</si>
  <si>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</si>
  <si>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</si>
  <si>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</si>
  <si>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</si>
  <si>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</si>
  <si>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</si>
  <si>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</si>
  <si>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93,5 руб./чел.</t>
  </si>
  <si>
    <t>116,82 руб./чел.</t>
  </si>
  <si>
    <t>7. В</t>
  </si>
  <si>
    <t>году   управляющая  компания   предлагает   выполнить  за  счет  средств   текущего  ремонта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</si>
  <si>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</si>
  <si>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 xml:space="preserve"> - поверка (замена) манометров и термометров</t>
  </si>
  <si>
    <t xml:space="preserve"> переделан по протоколу</t>
  </si>
  <si>
    <t xml:space="preserve"> - обслуживание ТП и кабельных линий</t>
  </si>
  <si>
    <t xml:space="preserve"> - передача бесхозных инженерных сетей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</si>
  <si>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</si>
  <si>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</si>
  <si>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- ремонт в подъездах </t>
  </si>
  <si>
    <t xml:space="preserve"> - ремонт отмостки подъезда № 1</t>
  </si>
  <si>
    <t xml:space="preserve"> - устройство дренажного трубопровода отопления </t>
  </si>
  <si>
    <t xml:space="preserve"> - ремонт водосточной системы и сливов подъезда № 5</t>
  </si>
  <si>
    <t xml:space="preserve"> - замена входной двери в подъезде № 5</t>
  </si>
  <si>
    <t xml:space="preserve"> - ремонт колонн и входов в подъезды</t>
  </si>
  <si>
    <t xml:space="preserve"> - ремонт (замена) окон в подъездах</t>
  </si>
  <si>
    <t xml:space="preserve"> - покраска придомового ограждения </t>
  </si>
  <si>
    <t xml:space="preserve"> - ремонт ступенек входа в подвал подъезда № 5</t>
  </si>
  <si>
    <t xml:space="preserve"> - ремонт и замена почтовых ящиков в подъездах</t>
  </si>
  <si>
    <t xml:space="preserve"> - устройство дорожки к детской площадке</t>
  </si>
  <si>
    <t xml:space="preserve"> - ремонт канализационного выпуска подъезда №1</t>
  </si>
  <si>
    <t xml:space="preserve"> - монтаж балансировочных кранов стояков отопления подъездов № 1, 4 и 5</t>
  </si>
  <si>
    <t xml:space="preserve"> ИТОГО  ориентировочно:</t>
  </si>
  <si>
    <t>рублей</t>
  </si>
  <si>
    <t>Что  с   учетом    перерасхода (+) или экономии (-)   средств   в   2014   году  в  размере</t>
  </si>
  <si>
    <t xml:space="preserve">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</si>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</sst>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Fill="1"/>
    <xf numFmtId="4" fontId="0" fillId="0" borderId="0" xfId="0" applyNumberFormat="1"/>
    <xf numFmtId="4" fontId="3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5" fillId="0" borderId="0" xfId="0" applyNumberFormat="1" applyFont="1" applyFill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4" fontId="0" fillId="0" borderId="0" xfId="0" applyNumberFormat="1" applyFill="1"/>
    <xf numFmtId="4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center"/>
    </xf>
    <xf numFmtId="4" fontId="2" fillId="0" borderId="0" xfId="0" applyNumberFormat="1" applyFont="1"/>
    <xf numFmtId="0" fontId="0" fillId="0" borderId="0" xfId="0" applyAlignment="1">
      <alignment horizontal="center"/>
    </xf>
    <xf numFmtId="4" fontId="0" fillId="0" borderId="0" xfId="0" applyNumberFormat="1" applyAlignment="1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6" fillId="0" borderId="0" xfId="0" applyFont="1" applyAlignment="1">
      <alignment horizontal="left"/>
    </xf>
    <xf numFmtId="4" fontId="2" fillId="0" borderId="0" xfId="0" applyNumberFormat="1" applyFont="1" applyFill="1"/>
    <xf numFmtId="4" fontId="0" fillId="0" borderId="0" xfId="0" applyNumberFormat="1" applyFill="1" applyBorder="1" applyAlignment="1">
      <alignment horizontal="center"/>
    </xf>
    <xf numFmtId="4" fontId="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0" fillId="0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/>
    <xf numFmtId="0" fontId="8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Fill="1" applyBorder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0" fillId="0" borderId="12" xfId="0" applyBorder="1"/>
    <xf numFmtId="4" fontId="2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/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10" fillId="0" borderId="0" xfId="0" applyFont="1" applyAlignment="1">
      <alignment horizontal="center" vertical="center" textRotation="90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right"/>
    </xf>
    <xf numFmtId="4" fontId="5" fillId="0" borderId="15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4" fontId="8" fillId="0" borderId="9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8" fillId="0" borderId="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9" xfId="0" applyNumberFormat="1" applyBorder="1" applyAlignment="1"/>
    <xf numFmtId="4" fontId="0" fillId="0" borderId="1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Fill="1" applyBorder="1" applyAlignment="1">
      <alignment horizontal="center"/>
    </xf>
    <xf numFmtId="4" fontId="2" fillId="0" borderId="0" xfId="0" applyNumberFormat="1" applyFont="1" applyFill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workbookViewId="0">
      <selection activeCell="I18" sqref="I18"/>
    </sheetView>
  </sheetViews>
  <sheetFormatPr defaultRowHeight="15" x14ac:dyDescent="0.25"/>
  <cols>
    <col min="1" max="1" width="4.42578125" style="1" customWidth="1"/>
    <col min="2" max="2" width="9" style="1" customWidth="1"/>
    <col min="3" max="3" width="11.42578125" style="1" customWidth="1"/>
    <col min="4" max="4" width="5.5703125" style="1" customWidth="1"/>
    <col min="5" max="5" width="9.28515625" style="1" customWidth="1"/>
    <col min="6" max="6" width="21.42578125" style="1" customWidth="1"/>
    <col min="7" max="7" width="12.85546875" style="1" customWidth="1"/>
    <col min="8" max="8" width="8.5703125" style="1" customWidth="1"/>
    <col min="9" max="9" width="7.28515625" customWidth="1"/>
    <col min="10" max="10" width="11" customWidth="1"/>
    <col min="11" max="11" width="10.28515625" style="2" customWidth="1"/>
    <col min="12" max="12" width="0.85546875" style="2" customWidth="1"/>
    <col min="13" max="25" width="0" hidden="1" customWidth="1"/>
  </cols>
  <sheetData>
    <row r="1" spans="1:31" ht="9.75" customHeight="1" x14ac:dyDescent="0.25">
      <c r="L1" s="3" t="s">
        <v>0</v>
      </c>
    </row>
    <row r="2" spans="1:31" ht="18.75" x14ac:dyDescent="0.3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31" ht="18.75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31" ht="18" customHeight="1" x14ac:dyDescent="0.3">
      <c r="A4" s="4"/>
      <c r="B4" s="5"/>
      <c r="C4" s="6" t="s">
        <v>3</v>
      </c>
      <c r="D4" s="7" t="s">
        <v>4</v>
      </c>
      <c r="E4" s="144" t="s">
        <v>5</v>
      </c>
      <c r="F4" s="144"/>
      <c r="G4" s="144"/>
      <c r="H4" s="144"/>
      <c r="I4" s="8">
        <v>2014</v>
      </c>
      <c r="J4" s="9" t="s">
        <v>6</v>
      </c>
      <c r="P4" t="s">
        <v>7</v>
      </c>
    </row>
    <row r="5" spans="1:31" ht="21.75" customHeight="1" x14ac:dyDescent="0.25">
      <c r="A5" s="10" t="s">
        <v>8</v>
      </c>
      <c r="B5" s="11">
        <f>I4</f>
        <v>2014</v>
      </c>
      <c r="C5" s="11" t="s">
        <v>9</v>
      </c>
      <c r="D5" s="12" t="s">
        <v>10</v>
      </c>
      <c r="E5" s="13">
        <v>3631.3</v>
      </c>
      <c r="F5" s="1" t="s">
        <v>11</v>
      </c>
      <c r="P5" t="s">
        <v>12</v>
      </c>
    </row>
    <row r="6" spans="1:31" ht="15.75" x14ac:dyDescent="0.25">
      <c r="A6" s="145">
        <v>1832186.12</v>
      </c>
      <c r="B6" s="145"/>
      <c r="C6" s="14" t="s">
        <v>13</v>
      </c>
      <c r="G6" s="15">
        <f>(A6-J7)</f>
        <v>1560059.9000000001</v>
      </c>
      <c r="H6" s="11" t="s">
        <v>14</v>
      </c>
      <c r="I6" s="16">
        <f>(G6/A6)*100</f>
        <v>85.14745761746083</v>
      </c>
      <c r="J6" t="s">
        <v>15</v>
      </c>
      <c r="P6" t="s">
        <v>16</v>
      </c>
      <c r="W6">
        <v>3631.3</v>
      </c>
    </row>
    <row r="7" spans="1:31" ht="15.75" x14ac:dyDescent="0.25">
      <c r="A7" s="1" t="s">
        <v>17</v>
      </c>
      <c r="J7" s="15">
        <v>272126.21999999997</v>
      </c>
      <c r="K7" s="2" t="s">
        <v>18</v>
      </c>
    </row>
    <row r="8" spans="1:31" x14ac:dyDescent="0.25">
      <c r="A8" s="1" t="s">
        <v>19</v>
      </c>
    </row>
    <row r="9" spans="1:31" x14ac:dyDescent="0.25">
      <c r="A9" s="17" t="s">
        <v>20</v>
      </c>
      <c r="B9" s="13">
        <v>16190.14</v>
      </c>
      <c r="C9" s="1" t="s">
        <v>21</v>
      </c>
      <c r="E9" s="18" t="s">
        <v>22</v>
      </c>
      <c r="F9" s="13">
        <v>31510.16</v>
      </c>
      <c r="G9" s="1" t="s">
        <v>21</v>
      </c>
      <c r="I9" s="18" t="s">
        <v>23</v>
      </c>
      <c r="J9" s="13">
        <v>15199.08</v>
      </c>
      <c r="K9" s="19" t="s">
        <v>21</v>
      </c>
    </row>
    <row r="10" spans="1:31" x14ac:dyDescent="0.25">
      <c r="A10" s="17" t="s">
        <v>24</v>
      </c>
      <c r="B10" s="13">
        <v>30668.400000000001</v>
      </c>
      <c r="C10" s="1" t="s">
        <v>21</v>
      </c>
      <c r="E10" s="18" t="s">
        <v>25</v>
      </c>
      <c r="F10" s="13">
        <v>21692.04</v>
      </c>
      <c r="G10" s="1" t="s">
        <v>21</v>
      </c>
      <c r="I10" s="18" t="s">
        <v>26</v>
      </c>
      <c r="J10" s="13">
        <v>15836.39</v>
      </c>
      <c r="K10" s="19" t="s">
        <v>21</v>
      </c>
    </row>
    <row r="11" spans="1:31" x14ac:dyDescent="0.25">
      <c r="A11" s="17" t="s">
        <v>27</v>
      </c>
      <c r="B11" s="13">
        <v>23671.24</v>
      </c>
      <c r="C11" s="1" t="s">
        <v>21</v>
      </c>
      <c r="E11" s="18" t="s">
        <v>28</v>
      </c>
      <c r="F11" s="13">
        <v>33395.019999999997</v>
      </c>
      <c r="G11" s="1" t="s">
        <v>21</v>
      </c>
      <c r="I11" s="17"/>
      <c r="J11" s="13"/>
    </row>
    <row r="12" spans="1:31" ht="14.25" customHeight="1" x14ac:dyDescent="0.25">
      <c r="A12" s="1" t="s">
        <v>29</v>
      </c>
      <c r="B12"/>
      <c r="C12"/>
      <c r="D12"/>
      <c r="E12"/>
      <c r="F12"/>
      <c r="G12"/>
      <c r="H12"/>
      <c r="J12" s="20">
        <f>G13+G14+G15+G16</f>
        <v>272126.21999999997</v>
      </c>
      <c r="K12" s="21" t="s">
        <v>30</v>
      </c>
      <c r="L12"/>
    </row>
    <row r="13" spans="1:31" x14ac:dyDescent="0.25">
      <c r="A13" s="22" t="s">
        <v>31</v>
      </c>
      <c r="B13" t="s">
        <v>32</v>
      </c>
      <c r="C13"/>
      <c r="D13"/>
      <c r="E13"/>
      <c r="F13"/>
      <c r="G13" s="23">
        <f>(J7*43.5/100)</f>
        <v>118374.90569999999</v>
      </c>
      <c r="H13" t="s">
        <v>21</v>
      </c>
      <c r="J13" s="24"/>
      <c r="K13"/>
      <c r="L13"/>
    </row>
    <row r="14" spans="1:31" x14ac:dyDescent="0.25">
      <c r="A14" s="22" t="s">
        <v>31</v>
      </c>
      <c r="B14" t="s">
        <v>33</v>
      </c>
      <c r="C14"/>
      <c r="D14"/>
      <c r="E14"/>
      <c r="F14"/>
      <c r="G14" s="23">
        <f>(J7*36.6/100)</f>
        <v>99598.196519999983</v>
      </c>
      <c r="H14" t="s">
        <v>21</v>
      </c>
      <c r="J14" s="24"/>
      <c r="K14"/>
      <c r="L14"/>
    </row>
    <row r="15" spans="1:31" x14ac:dyDescent="0.25">
      <c r="A15" s="22" t="s">
        <v>31</v>
      </c>
      <c r="B15" t="s">
        <v>34</v>
      </c>
      <c r="C15"/>
      <c r="D15"/>
      <c r="E15"/>
      <c r="F15"/>
      <c r="G15" s="23">
        <f>(J7*12.5/100)</f>
        <v>34015.777499999997</v>
      </c>
      <c r="H15" t="s">
        <v>21</v>
      </c>
      <c r="J15" s="24"/>
      <c r="K15" s="25"/>
      <c r="L15" s="26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x14ac:dyDescent="0.25">
      <c r="A16" s="22" t="s">
        <v>31</v>
      </c>
      <c r="B16" t="s">
        <v>35</v>
      </c>
      <c r="C16"/>
      <c r="D16"/>
      <c r="E16"/>
      <c r="F16"/>
      <c r="G16" s="23">
        <f>(J7*7.4/100)</f>
        <v>20137.34028</v>
      </c>
      <c r="H16" t="s">
        <v>21</v>
      </c>
      <c r="J16" s="24"/>
      <c r="K16"/>
      <c r="L16"/>
      <c r="V16" s="133"/>
      <c r="W16" s="133"/>
      <c r="X16" s="133"/>
      <c r="Y16" s="133"/>
      <c r="Z16" s="133"/>
      <c r="AA16" s="133"/>
      <c r="AB16" s="133"/>
      <c r="AC16" s="27"/>
      <c r="AD16" s="124"/>
      <c r="AE16" s="124"/>
    </row>
    <row r="17" spans="1:31" ht="8.25" customHeight="1" x14ac:dyDescent="0.25">
      <c r="B17" s="13"/>
      <c r="E17" s="17"/>
      <c r="F17" s="13"/>
      <c r="I17" s="17"/>
      <c r="J17" s="13"/>
      <c r="V17" s="28"/>
      <c r="W17" s="28"/>
      <c r="X17" s="28"/>
      <c r="Y17" s="28"/>
      <c r="Z17" s="28"/>
      <c r="AA17" s="28"/>
      <c r="AB17" s="28"/>
      <c r="AC17" s="27"/>
      <c r="AD17" s="134"/>
      <c r="AE17" s="134"/>
    </row>
    <row r="18" spans="1:31" ht="17.25" customHeight="1" x14ac:dyDescent="0.25">
      <c r="A18" s="29" t="s">
        <v>36</v>
      </c>
      <c r="G18" s="30">
        <f>575197.92+20916.24</f>
        <v>596114.16</v>
      </c>
      <c r="H18" s="1" t="s">
        <v>37</v>
      </c>
      <c r="I18" s="17"/>
      <c r="J18" s="13"/>
      <c r="V18" s="28"/>
      <c r="W18" s="28"/>
      <c r="X18" s="28"/>
      <c r="Y18" s="28"/>
      <c r="Z18" s="28"/>
      <c r="AA18" s="28"/>
      <c r="AB18" s="28"/>
      <c r="AC18" s="27"/>
      <c r="AD18" s="31"/>
      <c r="AE18" s="31"/>
    </row>
    <row r="19" spans="1:31" ht="12" customHeight="1" x14ac:dyDescent="0.25">
      <c r="A19" s="135">
        <f>487496.93+20675.71</f>
        <v>508172.64</v>
      </c>
      <c r="B19" s="135"/>
      <c r="C19" s="1" t="s">
        <v>38</v>
      </c>
      <c r="F19" s="30">
        <f>575197.92+20916.24</f>
        <v>596114.16</v>
      </c>
      <c r="G19" s="1" t="s">
        <v>39</v>
      </c>
      <c r="I19" s="17"/>
      <c r="J19" s="13"/>
      <c r="V19" s="28"/>
      <c r="W19" s="28"/>
      <c r="X19" s="28"/>
      <c r="Y19" s="28"/>
      <c r="Z19" s="28"/>
      <c r="AA19" s="28"/>
      <c r="AB19" s="28"/>
      <c r="AC19" s="27"/>
      <c r="AD19" s="31"/>
      <c r="AE19" s="31"/>
    </row>
    <row r="20" spans="1:31" ht="12" customHeight="1" x14ac:dyDescent="0.25">
      <c r="A20" s="32"/>
      <c r="B20" s="32"/>
      <c r="F20" s="30"/>
      <c r="I20" s="17"/>
      <c r="J20" s="13"/>
      <c r="V20" s="28"/>
      <c r="W20" s="28"/>
      <c r="X20" s="28"/>
      <c r="Y20" s="28"/>
      <c r="Z20" s="28"/>
      <c r="AA20" s="28"/>
      <c r="AB20" s="28"/>
      <c r="AC20" s="27"/>
      <c r="AD20" s="31"/>
      <c r="AE20" s="31"/>
    </row>
    <row r="21" spans="1:31" x14ac:dyDescent="0.25">
      <c r="A21" s="33" t="s">
        <v>40</v>
      </c>
      <c r="G21" s="30">
        <f>E5*4*12</f>
        <v>174302.40000000002</v>
      </c>
      <c r="H21" s="1" t="s">
        <v>37</v>
      </c>
      <c r="V21" s="34"/>
      <c r="W21" s="34"/>
      <c r="X21" s="34"/>
      <c r="Y21" s="34"/>
      <c r="Z21" s="34"/>
      <c r="AA21" s="34"/>
      <c r="AB21" s="34"/>
      <c r="AC21" s="27"/>
      <c r="AD21" s="31"/>
      <c r="AE21" s="31"/>
    </row>
    <row r="22" spans="1:31" ht="15.75" thickBot="1" x14ac:dyDescent="0.3">
      <c r="A22" s="135">
        <f>(G21*I6/100)</f>
        <v>148414.06216621707</v>
      </c>
      <c r="B22" s="135"/>
      <c r="C22" s="1" t="s">
        <v>41</v>
      </c>
      <c r="V22" s="35"/>
      <c r="W22" s="35"/>
      <c r="X22" s="34"/>
      <c r="Y22" s="34"/>
      <c r="Z22" s="34"/>
      <c r="AA22" s="34"/>
      <c r="AB22" s="34"/>
      <c r="AC22" s="27"/>
      <c r="AD22" s="36"/>
      <c r="AE22" s="36"/>
    </row>
    <row r="23" spans="1:31" x14ac:dyDescent="0.25">
      <c r="A23" s="37" t="s">
        <v>3</v>
      </c>
      <c r="B23" s="136" t="s">
        <v>42</v>
      </c>
      <c r="C23" s="137"/>
      <c r="D23" s="137"/>
      <c r="E23" s="137"/>
      <c r="F23" s="137"/>
      <c r="G23" s="137"/>
      <c r="H23" s="138"/>
      <c r="I23" s="38" t="s">
        <v>43</v>
      </c>
      <c r="J23" s="39" t="s">
        <v>44</v>
      </c>
      <c r="K23" s="139" t="s">
        <v>45</v>
      </c>
      <c r="L23" s="140"/>
      <c r="V23" s="35"/>
      <c r="W23" s="35"/>
      <c r="X23" s="27"/>
      <c r="Y23" s="27"/>
      <c r="Z23" s="27"/>
      <c r="AA23" s="27"/>
      <c r="AB23" s="27"/>
      <c r="AC23" s="27"/>
      <c r="AD23" s="27"/>
      <c r="AE23" s="27"/>
    </row>
    <row r="24" spans="1:31" ht="15.75" thickBot="1" x14ac:dyDescent="0.3">
      <c r="A24" s="40" t="s">
        <v>46</v>
      </c>
      <c r="B24" s="87"/>
      <c r="C24" s="88"/>
      <c r="D24" s="88"/>
      <c r="E24" s="88"/>
      <c r="F24" s="88"/>
      <c r="G24" s="88"/>
      <c r="H24" s="89"/>
      <c r="I24" s="41" t="s">
        <v>47</v>
      </c>
      <c r="J24" s="42"/>
      <c r="K24" s="141" t="s">
        <v>48</v>
      </c>
      <c r="L24" s="142"/>
      <c r="V24" s="34"/>
      <c r="W24" s="34"/>
      <c r="X24" s="34"/>
      <c r="Y24" s="34"/>
      <c r="Z24" s="34"/>
      <c r="AA24" s="34"/>
      <c r="AB24" s="34"/>
      <c r="AC24" s="27"/>
      <c r="AD24" s="36"/>
      <c r="AE24" s="36"/>
    </row>
    <row r="25" spans="1:31" x14ac:dyDescent="0.25">
      <c r="A25" s="43">
        <v>1</v>
      </c>
      <c r="B25" s="78" t="s">
        <v>49</v>
      </c>
      <c r="C25" s="79"/>
      <c r="D25" s="79"/>
      <c r="E25" s="79"/>
      <c r="F25" s="79"/>
      <c r="G25" s="79"/>
      <c r="H25" s="80"/>
      <c r="I25" s="44" t="s">
        <v>50</v>
      </c>
      <c r="J25" s="45">
        <v>8</v>
      </c>
      <c r="K25" s="112">
        <v>40000</v>
      </c>
      <c r="L25" s="113"/>
      <c r="N25" t="s">
        <v>51</v>
      </c>
      <c r="Q25" t="s">
        <v>52</v>
      </c>
      <c r="U25" s="46" t="s">
        <v>53</v>
      </c>
      <c r="V25" s="34"/>
      <c r="W25" s="34"/>
      <c r="X25" s="34"/>
      <c r="Y25" s="34"/>
      <c r="Z25" s="34"/>
      <c r="AA25" s="34"/>
      <c r="AB25" s="34"/>
      <c r="AC25" s="27"/>
      <c r="AD25" s="36"/>
      <c r="AE25" s="36"/>
    </row>
    <row r="26" spans="1:31" x14ac:dyDescent="0.25">
      <c r="A26" s="43">
        <v>2</v>
      </c>
      <c r="B26" s="78" t="s">
        <v>54</v>
      </c>
      <c r="C26" s="79"/>
      <c r="D26" s="79"/>
      <c r="E26" s="79"/>
      <c r="F26" s="79"/>
      <c r="G26" s="79"/>
      <c r="H26" s="80"/>
      <c r="I26" s="47" t="s">
        <v>55</v>
      </c>
      <c r="J26" s="45">
        <v>5</v>
      </c>
      <c r="K26" s="110">
        <v>5225</v>
      </c>
      <c r="L26" s="111"/>
      <c r="N26" t="s">
        <v>56</v>
      </c>
      <c r="Q26" t="s">
        <v>57</v>
      </c>
      <c r="V26" s="34"/>
      <c r="W26" s="34"/>
      <c r="X26" s="34"/>
      <c r="Y26" s="34"/>
      <c r="Z26" s="34"/>
      <c r="AA26" s="34"/>
      <c r="AB26" s="34"/>
      <c r="AC26" s="27"/>
      <c r="AD26" s="36"/>
      <c r="AE26" s="36"/>
    </row>
    <row r="27" spans="1:31" x14ac:dyDescent="0.25">
      <c r="A27" s="43">
        <v>3</v>
      </c>
      <c r="B27" s="78" t="s">
        <v>58</v>
      </c>
      <c r="C27" s="79"/>
      <c r="D27" s="79"/>
      <c r="E27" s="79"/>
      <c r="F27" s="79"/>
      <c r="G27" s="79"/>
      <c r="H27" s="79"/>
      <c r="I27" s="47" t="s">
        <v>55</v>
      </c>
      <c r="J27" s="48">
        <v>22</v>
      </c>
      <c r="K27" s="122">
        <f>40*22</f>
        <v>880</v>
      </c>
      <c r="L27" s="123"/>
      <c r="N27" s="35" t="s">
        <v>59</v>
      </c>
      <c r="O27" s="35"/>
      <c r="P27" s="35"/>
      <c r="Q27" s="35"/>
      <c r="R27" s="35"/>
      <c r="S27" s="35"/>
      <c r="T27" s="35"/>
      <c r="U27" s="35"/>
      <c r="V27" s="34"/>
      <c r="W27" s="34"/>
      <c r="X27" s="34"/>
      <c r="Y27" s="34"/>
      <c r="Z27" s="34"/>
      <c r="AA27" s="34"/>
      <c r="AB27" s="34"/>
      <c r="AC27" s="27"/>
      <c r="AD27" s="36"/>
      <c r="AE27" s="36"/>
    </row>
    <row r="28" spans="1:31" x14ac:dyDescent="0.25">
      <c r="A28" s="43">
        <v>4</v>
      </c>
      <c r="B28" s="130" t="s">
        <v>60</v>
      </c>
      <c r="C28" s="131"/>
      <c r="D28" s="131"/>
      <c r="E28" s="131"/>
      <c r="F28" s="131"/>
      <c r="G28" s="131"/>
      <c r="H28" s="132"/>
      <c r="I28" s="49" t="s">
        <v>55</v>
      </c>
      <c r="J28" s="50">
        <v>5</v>
      </c>
      <c r="K28" s="112">
        <f>2490*5</f>
        <v>12450</v>
      </c>
      <c r="L28" s="113"/>
      <c r="N28" s="35"/>
      <c r="O28" s="35"/>
      <c r="P28" s="35"/>
      <c r="Q28" s="35"/>
      <c r="R28" s="35"/>
      <c r="S28" s="35"/>
      <c r="T28" s="35"/>
      <c r="U28" s="35"/>
      <c r="V28" s="133"/>
      <c r="W28" s="133"/>
      <c r="X28" s="133"/>
      <c r="Y28" s="133"/>
      <c r="Z28" s="133"/>
      <c r="AA28" s="133"/>
      <c r="AB28" s="133"/>
      <c r="AC28" s="27"/>
      <c r="AD28" s="124"/>
      <c r="AE28" s="124"/>
    </row>
    <row r="29" spans="1:31" x14ac:dyDescent="0.25">
      <c r="A29" s="43">
        <v>5</v>
      </c>
      <c r="B29" s="78" t="s">
        <v>61</v>
      </c>
      <c r="C29" s="79"/>
      <c r="D29" s="79"/>
      <c r="E29" s="79"/>
      <c r="F29" s="79"/>
      <c r="G29" s="79"/>
      <c r="H29" s="80"/>
      <c r="I29" s="47" t="s">
        <v>55</v>
      </c>
      <c r="J29" s="51">
        <v>12</v>
      </c>
      <c r="K29" s="112">
        <v>1960</v>
      </c>
      <c r="L29" s="113"/>
      <c r="N29" t="s">
        <v>62</v>
      </c>
      <c r="R29" s="52"/>
      <c r="U29" t="s">
        <v>63</v>
      </c>
      <c r="V29" s="34">
        <v>0.02</v>
      </c>
      <c r="W29" s="34">
        <v>0.02</v>
      </c>
      <c r="X29" s="34"/>
      <c r="Y29" s="34"/>
      <c r="Z29" s="34"/>
      <c r="AA29" s="34"/>
      <c r="AB29" s="34"/>
      <c r="AC29" s="27"/>
      <c r="AD29" s="36"/>
      <c r="AE29" s="36"/>
    </row>
    <row r="30" spans="1:31" x14ac:dyDescent="0.25">
      <c r="A30" s="43">
        <v>6</v>
      </c>
      <c r="B30" s="78" t="s">
        <v>64</v>
      </c>
      <c r="C30" s="79"/>
      <c r="D30" s="79"/>
      <c r="E30" s="79"/>
      <c r="F30" s="79"/>
      <c r="G30" s="79"/>
      <c r="H30" s="80"/>
      <c r="I30" s="47" t="s">
        <v>65</v>
      </c>
      <c r="J30" s="50">
        <v>30</v>
      </c>
      <c r="K30" s="110">
        <v>104</v>
      </c>
      <c r="L30" s="111"/>
      <c r="N30" s="53" t="s">
        <v>66</v>
      </c>
      <c r="U30" t="s">
        <v>67</v>
      </c>
      <c r="V30" s="34">
        <v>3.3000000000000002E-2</v>
      </c>
      <c r="W30" s="34">
        <v>3.3000000000000002E-2</v>
      </c>
      <c r="X30" s="34"/>
      <c r="Y30" s="34"/>
      <c r="Z30" s="34"/>
      <c r="AA30" s="34"/>
      <c r="AB30" s="34"/>
      <c r="AC30" s="27"/>
      <c r="AD30" s="36"/>
      <c r="AE30" s="36"/>
    </row>
    <row r="31" spans="1:31" x14ac:dyDescent="0.25">
      <c r="A31" s="43">
        <v>7</v>
      </c>
      <c r="B31" s="78" t="s">
        <v>68</v>
      </c>
      <c r="C31" s="79"/>
      <c r="D31" s="79"/>
      <c r="E31" s="79"/>
      <c r="F31" s="79"/>
      <c r="G31" s="79"/>
      <c r="H31" s="80"/>
      <c r="I31" s="47" t="s">
        <v>69</v>
      </c>
      <c r="J31" s="45">
        <v>4.5</v>
      </c>
      <c r="K31" s="112">
        <v>3600</v>
      </c>
      <c r="L31" s="113"/>
      <c r="N31" t="s">
        <v>70</v>
      </c>
      <c r="U31" t="s">
        <v>71</v>
      </c>
      <c r="V31" s="34">
        <v>3.2899999999999999E-2</v>
      </c>
      <c r="W31" s="34">
        <v>3.2899999999999999E-2</v>
      </c>
      <c r="X31" s="34"/>
      <c r="Y31" s="34"/>
      <c r="Z31" s="34"/>
      <c r="AA31" s="34"/>
      <c r="AB31" s="34"/>
      <c r="AC31" s="27"/>
      <c r="AD31" s="36"/>
      <c r="AE31" s="36"/>
    </row>
    <row r="32" spans="1:31" x14ac:dyDescent="0.25">
      <c r="A32" s="43">
        <v>8</v>
      </c>
      <c r="B32" s="78" t="s">
        <v>72</v>
      </c>
      <c r="C32" s="79"/>
      <c r="D32" s="79"/>
      <c r="E32" s="79"/>
      <c r="F32" s="79"/>
      <c r="G32" s="79"/>
      <c r="H32" s="80"/>
      <c r="I32" s="47" t="s">
        <v>55</v>
      </c>
      <c r="J32" s="54">
        <v>1</v>
      </c>
      <c r="K32" s="112">
        <f>3759+2500</f>
        <v>6259</v>
      </c>
      <c r="L32" s="113"/>
      <c r="N32" t="s">
        <v>73</v>
      </c>
      <c r="U32" t="s">
        <v>74</v>
      </c>
      <c r="V32" s="34">
        <v>1.6534E-2</v>
      </c>
      <c r="W32" s="34">
        <v>1.6534E-2</v>
      </c>
      <c r="X32" s="34"/>
      <c r="Y32" s="34"/>
      <c r="Z32" s="34"/>
      <c r="AA32" s="34"/>
      <c r="AB32" s="34"/>
      <c r="AC32" s="27"/>
      <c r="AD32" s="36"/>
      <c r="AE32" s="36"/>
    </row>
    <row r="33" spans="1:31" x14ac:dyDescent="0.25">
      <c r="A33" s="43">
        <v>9</v>
      </c>
      <c r="B33" s="78" t="s">
        <v>75</v>
      </c>
      <c r="C33" s="126"/>
      <c r="D33" s="126"/>
      <c r="E33" s="126"/>
      <c r="F33" s="126"/>
      <c r="G33" s="126"/>
      <c r="H33" s="80"/>
      <c r="I33" s="47" t="s">
        <v>55</v>
      </c>
      <c r="J33" s="54">
        <v>1</v>
      </c>
      <c r="K33" s="112">
        <v>2043.5</v>
      </c>
      <c r="L33" s="113"/>
      <c r="N33" t="s">
        <v>76</v>
      </c>
      <c r="U33" t="s">
        <v>77</v>
      </c>
      <c r="V33" s="34">
        <v>1.0432E-2</v>
      </c>
      <c r="W33" s="34">
        <v>1.0432E-2</v>
      </c>
      <c r="X33" s="34"/>
      <c r="Y33" s="34"/>
      <c r="Z33" s="34"/>
      <c r="AA33" s="34"/>
      <c r="AB33" s="34"/>
      <c r="AC33" s="27"/>
      <c r="AD33" s="36"/>
      <c r="AE33" s="36"/>
    </row>
    <row r="34" spans="1:31" x14ac:dyDescent="0.25">
      <c r="A34" s="43">
        <v>10</v>
      </c>
      <c r="B34" s="127" t="s">
        <v>78</v>
      </c>
      <c r="C34" s="128"/>
      <c r="D34" s="128"/>
      <c r="E34" s="128"/>
      <c r="F34" s="128"/>
      <c r="G34" s="128"/>
      <c r="H34" s="129"/>
      <c r="I34" s="49" t="s">
        <v>55</v>
      </c>
      <c r="J34" s="50">
        <v>1</v>
      </c>
      <c r="K34" s="110">
        <v>518.5</v>
      </c>
      <c r="L34" s="111"/>
      <c r="M34" s="1"/>
      <c r="N34" t="s">
        <v>76</v>
      </c>
      <c r="U34" t="s">
        <v>79</v>
      </c>
      <c r="V34" s="34">
        <v>2.1020000000000001E-3</v>
      </c>
      <c r="W34" s="34">
        <v>2.1020000000000001E-3</v>
      </c>
      <c r="X34" s="34"/>
      <c r="Y34" s="34"/>
      <c r="Z34" s="34"/>
      <c r="AA34" s="34"/>
      <c r="AB34" s="34"/>
      <c r="AC34" s="27"/>
      <c r="AD34" s="36"/>
      <c r="AE34" s="36"/>
    </row>
    <row r="35" spans="1:31" ht="15.75" customHeight="1" x14ac:dyDescent="0.25">
      <c r="A35" s="43">
        <v>11</v>
      </c>
      <c r="B35" s="78" t="s">
        <v>80</v>
      </c>
      <c r="C35" s="79"/>
      <c r="D35" s="79"/>
      <c r="E35" s="79"/>
      <c r="F35" s="79"/>
      <c r="G35" s="79"/>
      <c r="H35" s="80"/>
      <c r="I35" s="49" t="s">
        <v>55</v>
      </c>
      <c r="J35" s="50">
        <v>1</v>
      </c>
      <c r="K35" s="110">
        <v>842</v>
      </c>
      <c r="L35" s="111"/>
      <c r="N35" t="s">
        <v>81</v>
      </c>
      <c r="U35" t="s">
        <v>82</v>
      </c>
      <c r="V35" s="55">
        <v>3.2070000000000002E-3</v>
      </c>
      <c r="W35" s="55">
        <v>3.2070000000000002E-3</v>
      </c>
    </row>
    <row r="36" spans="1:31" x14ac:dyDescent="0.25">
      <c r="A36" s="43">
        <v>12</v>
      </c>
      <c r="B36" s="78" t="s">
        <v>83</v>
      </c>
      <c r="C36" s="79"/>
      <c r="D36" s="79"/>
      <c r="E36" s="79"/>
      <c r="F36" s="79"/>
      <c r="G36" s="79"/>
      <c r="H36" s="80"/>
      <c r="I36" s="49" t="s">
        <v>84</v>
      </c>
      <c r="J36" s="50">
        <v>6</v>
      </c>
      <c r="K36" s="110">
        <v>4700</v>
      </c>
      <c r="L36" s="111"/>
      <c r="N36" t="s">
        <v>85</v>
      </c>
      <c r="U36" t="s">
        <v>86</v>
      </c>
      <c r="V36" s="34">
        <v>2.944E-3</v>
      </c>
      <c r="W36" s="34">
        <v>2.944E-3</v>
      </c>
      <c r="X36" s="34"/>
      <c r="Y36" s="34"/>
      <c r="Z36" s="34"/>
      <c r="AA36" s="34"/>
      <c r="AB36" s="34"/>
      <c r="AC36" s="27"/>
      <c r="AD36" s="36"/>
      <c r="AE36" s="36"/>
    </row>
    <row r="37" spans="1:31" x14ac:dyDescent="0.25">
      <c r="A37" s="43">
        <v>13</v>
      </c>
      <c r="B37" s="78" t="s">
        <v>87</v>
      </c>
      <c r="C37" s="79"/>
      <c r="D37" s="79"/>
      <c r="E37" s="79"/>
      <c r="F37" s="79"/>
      <c r="G37" s="79"/>
      <c r="H37" s="80"/>
      <c r="I37" s="49" t="s">
        <v>55</v>
      </c>
      <c r="J37" s="50">
        <v>2</v>
      </c>
      <c r="K37" s="110">
        <v>580</v>
      </c>
      <c r="L37" s="111"/>
      <c r="N37" t="s">
        <v>88</v>
      </c>
      <c r="U37" t="s">
        <v>89</v>
      </c>
      <c r="V37" s="55">
        <v>8.5290000000000001E-3</v>
      </c>
      <c r="W37" s="55">
        <v>8.5290000000000001E-3</v>
      </c>
      <c r="X37" s="27"/>
      <c r="Y37" s="27"/>
      <c r="Z37" s="27"/>
      <c r="AA37" s="27"/>
      <c r="AB37" s="27"/>
      <c r="AC37" s="27"/>
      <c r="AD37" s="124"/>
      <c r="AE37" s="125"/>
    </row>
    <row r="38" spans="1:31" x14ac:dyDescent="0.25">
      <c r="A38" s="43">
        <v>14</v>
      </c>
      <c r="B38" s="78" t="s">
        <v>90</v>
      </c>
      <c r="C38" s="79"/>
      <c r="D38" s="79"/>
      <c r="E38" s="79"/>
      <c r="F38" s="79"/>
      <c r="G38" s="79"/>
      <c r="H38" s="80"/>
      <c r="I38" s="47" t="s">
        <v>65</v>
      </c>
      <c r="J38" s="50">
        <v>12</v>
      </c>
      <c r="K38" s="110">
        <v>300</v>
      </c>
      <c r="L38" s="111"/>
      <c r="N38" s="1" t="s">
        <v>91</v>
      </c>
      <c r="O38" s="1"/>
      <c r="P38" s="1"/>
      <c r="U38" t="s">
        <v>92</v>
      </c>
      <c r="V38" s="55">
        <v>2.375E-2</v>
      </c>
      <c r="W38" s="55">
        <v>2.375E-2</v>
      </c>
      <c r="X38" s="27"/>
      <c r="Y38" s="27"/>
      <c r="Z38" s="27"/>
      <c r="AA38" s="27"/>
      <c r="AB38" s="27"/>
      <c r="AC38" s="27"/>
      <c r="AD38" s="125"/>
      <c r="AE38" s="125"/>
    </row>
    <row r="39" spans="1:31" ht="16.5" customHeight="1" x14ac:dyDescent="0.25">
      <c r="A39" s="43">
        <v>15</v>
      </c>
      <c r="B39" s="116" t="s">
        <v>93</v>
      </c>
      <c r="C39" s="117"/>
      <c r="D39" s="117"/>
      <c r="E39" s="117"/>
      <c r="F39" s="117"/>
      <c r="G39" s="117"/>
      <c r="H39" s="117"/>
      <c r="I39" s="56" t="s">
        <v>55</v>
      </c>
      <c r="J39" s="54">
        <v>2</v>
      </c>
      <c r="K39" s="112">
        <f>380*2</f>
        <v>760</v>
      </c>
      <c r="L39" s="113"/>
      <c r="U39" t="s">
        <v>94</v>
      </c>
      <c r="V39" s="55">
        <v>3.0887999999999999E-2</v>
      </c>
      <c r="W39" s="55">
        <v>3.0887999999999999E-2</v>
      </c>
      <c r="X39" s="27"/>
      <c r="Y39" s="27"/>
      <c r="Z39" s="27"/>
      <c r="AA39" s="27"/>
      <c r="AB39" s="27"/>
      <c r="AC39" s="27"/>
      <c r="AD39" s="118"/>
      <c r="AE39" s="119"/>
    </row>
    <row r="40" spans="1:31" x14ac:dyDescent="0.25">
      <c r="A40" s="43">
        <v>16</v>
      </c>
      <c r="B40" s="116" t="s">
        <v>95</v>
      </c>
      <c r="C40" s="117"/>
      <c r="D40" s="117"/>
      <c r="E40" s="117"/>
      <c r="F40" s="117"/>
      <c r="G40" s="117"/>
      <c r="H40" s="117"/>
      <c r="I40" s="56" t="s">
        <v>55</v>
      </c>
      <c r="J40" s="54">
        <v>2</v>
      </c>
      <c r="K40" s="120">
        <f>250*2</f>
        <v>500</v>
      </c>
      <c r="L40" s="121"/>
      <c r="U40" t="s">
        <v>96</v>
      </c>
      <c r="V40" s="55">
        <v>3.8344999999999997E-2</v>
      </c>
      <c r="W40" s="55">
        <v>3.8344999999999997E-2</v>
      </c>
    </row>
    <row r="41" spans="1:31" x14ac:dyDescent="0.25">
      <c r="A41" s="43">
        <v>17</v>
      </c>
      <c r="B41" s="78" t="s">
        <v>97</v>
      </c>
      <c r="C41" s="79"/>
      <c r="D41" s="79"/>
      <c r="E41" s="79"/>
      <c r="F41" s="79"/>
      <c r="G41" s="79"/>
      <c r="H41" s="79"/>
      <c r="I41" s="47" t="s">
        <v>55</v>
      </c>
      <c r="J41" s="47">
        <v>1</v>
      </c>
      <c r="K41" s="122">
        <v>1200</v>
      </c>
      <c r="L41" s="123"/>
      <c r="N41" t="s">
        <v>98</v>
      </c>
      <c r="V41">
        <f>SUM(V29:V40)</f>
        <v>0.222631</v>
      </c>
      <c r="W41">
        <f>SUM(W29:W40)</f>
        <v>0.222631</v>
      </c>
    </row>
    <row r="42" spans="1:31" x14ac:dyDescent="0.25">
      <c r="A42" s="43">
        <v>18</v>
      </c>
      <c r="B42" s="78" t="s">
        <v>99</v>
      </c>
      <c r="C42" s="79"/>
      <c r="D42" s="79"/>
      <c r="E42" s="79"/>
      <c r="F42" s="79"/>
      <c r="G42" s="79"/>
      <c r="H42" s="80"/>
      <c r="I42" s="47" t="s">
        <v>55</v>
      </c>
      <c r="J42" s="45">
        <v>25</v>
      </c>
      <c r="K42" s="110">
        <f>2000+646</f>
        <v>2646</v>
      </c>
      <c r="L42" s="111"/>
      <c r="N42" t="s">
        <v>100</v>
      </c>
      <c r="R42" s="46"/>
      <c r="V42">
        <f>V41/12</f>
        <v>1.8552583333333334E-2</v>
      </c>
    </row>
    <row r="43" spans="1:31" x14ac:dyDescent="0.25">
      <c r="A43" s="57"/>
      <c r="B43" s="78" t="s">
        <v>101</v>
      </c>
      <c r="C43" s="79"/>
      <c r="D43" s="79"/>
      <c r="E43" s="79"/>
      <c r="F43" s="79"/>
      <c r="G43" s="79"/>
      <c r="H43" s="80"/>
      <c r="I43" s="47"/>
      <c r="J43" s="45"/>
      <c r="K43" s="112">
        <f>SUM(K25:L42)</f>
        <v>84568</v>
      </c>
      <c r="L43" s="113"/>
    </row>
    <row r="44" spans="1:31" ht="15.75" thickBot="1" x14ac:dyDescent="0.3">
      <c r="A44" s="57"/>
      <c r="B44" s="84" t="s">
        <v>102</v>
      </c>
      <c r="C44" s="85"/>
      <c r="D44" s="85"/>
      <c r="E44" s="85"/>
      <c r="F44" s="85"/>
      <c r="G44" s="85"/>
      <c r="H44" s="86"/>
      <c r="I44" s="58"/>
      <c r="J44" s="59"/>
      <c r="K44" s="114">
        <f>K43*0.14</f>
        <v>11839.52</v>
      </c>
      <c r="L44" s="115"/>
    </row>
    <row r="45" spans="1:31" ht="12.75" customHeight="1" thickBot="1" x14ac:dyDescent="0.3">
      <c r="A45" s="60"/>
      <c r="B45" s="61" t="s">
        <v>103</v>
      </c>
      <c r="C45" s="62"/>
      <c r="D45" s="62"/>
      <c r="E45" s="62"/>
      <c r="F45" s="62"/>
      <c r="G45" s="62"/>
      <c r="H45" s="63"/>
      <c r="I45" s="64"/>
      <c r="J45" s="64"/>
      <c r="K45" s="96">
        <f>SUM(K43,K44)</f>
        <v>96407.52</v>
      </c>
      <c r="L45" s="97"/>
    </row>
    <row r="46" spans="1:31" ht="16.5" customHeight="1" x14ac:dyDescent="0.25">
      <c r="A46" s="1" t="s">
        <v>104</v>
      </c>
    </row>
    <row r="47" spans="1:31" x14ac:dyDescent="0.25">
      <c r="A47" s="1" t="s">
        <v>105</v>
      </c>
      <c r="D47" s="11">
        <f>I4</f>
        <v>2014</v>
      </c>
      <c r="E47" s="1" t="s">
        <v>106</v>
      </c>
      <c r="G47" s="65">
        <f>K45-G21</f>
        <v>-77894.880000000019</v>
      </c>
      <c r="H47" s="1" t="s">
        <v>107</v>
      </c>
    </row>
    <row r="48" spans="1:31" ht="15.75" thickBot="1" x14ac:dyDescent="0.3">
      <c r="A48" s="1" t="s">
        <v>108</v>
      </c>
      <c r="B48" s="11">
        <f>I4</f>
        <v>2014</v>
      </c>
      <c r="C48" s="1" t="s">
        <v>109</v>
      </c>
    </row>
    <row r="49" spans="1:13" x14ac:dyDescent="0.25">
      <c r="A49" s="66" t="s">
        <v>3</v>
      </c>
      <c r="B49" s="98" t="s">
        <v>110</v>
      </c>
      <c r="C49" s="99"/>
      <c r="D49" s="99"/>
      <c r="E49" s="100"/>
      <c r="F49" s="98" t="s">
        <v>111</v>
      </c>
      <c r="G49" s="99"/>
      <c r="H49" s="100"/>
      <c r="I49" s="101" t="s">
        <v>112</v>
      </c>
      <c r="J49" s="102"/>
      <c r="K49" s="102"/>
      <c r="L49" s="103"/>
    </row>
    <row r="50" spans="1:13" ht="15.75" thickBot="1" x14ac:dyDescent="0.3">
      <c r="A50" s="67"/>
      <c r="B50" s="104"/>
      <c r="C50" s="105"/>
      <c r="D50" s="105"/>
      <c r="E50" s="106"/>
      <c r="F50" s="104"/>
      <c r="G50" s="105"/>
      <c r="H50" s="106"/>
      <c r="I50" s="107"/>
      <c r="J50" s="108"/>
      <c r="K50" s="108"/>
      <c r="L50" s="109"/>
    </row>
    <row r="51" spans="1:13" x14ac:dyDescent="0.25">
      <c r="A51" s="68" t="s">
        <v>113</v>
      </c>
      <c r="B51" s="90" t="s">
        <v>114</v>
      </c>
      <c r="C51" s="91"/>
      <c r="D51" s="91"/>
      <c r="E51" s="92"/>
      <c r="F51" s="93" t="s">
        <v>115</v>
      </c>
      <c r="G51" s="94"/>
      <c r="H51" s="95"/>
      <c r="I51" s="93" t="s">
        <v>116</v>
      </c>
      <c r="J51" s="94"/>
      <c r="K51" s="94"/>
      <c r="L51" s="95"/>
    </row>
    <row r="52" spans="1:13" x14ac:dyDescent="0.25">
      <c r="A52" s="49" t="s">
        <v>117</v>
      </c>
      <c r="B52" s="78" t="s">
        <v>118</v>
      </c>
      <c r="C52" s="79"/>
      <c r="D52" s="79"/>
      <c r="E52" s="80"/>
      <c r="F52" s="81" t="s">
        <v>119</v>
      </c>
      <c r="G52" s="82"/>
      <c r="H52" s="83"/>
      <c r="I52" s="81" t="s">
        <v>120</v>
      </c>
      <c r="J52" s="82"/>
      <c r="K52" s="82"/>
      <c r="L52" s="83"/>
    </row>
    <row r="53" spans="1:13" x14ac:dyDescent="0.25">
      <c r="A53" s="49" t="s">
        <v>121</v>
      </c>
      <c r="B53" s="78" t="s">
        <v>122</v>
      </c>
      <c r="C53" s="79"/>
      <c r="D53" s="79"/>
      <c r="E53" s="80"/>
      <c r="F53" s="81" t="s">
        <v>123</v>
      </c>
      <c r="G53" s="82"/>
      <c r="H53" s="83"/>
      <c r="I53" s="81" t="s">
        <v>124</v>
      </c>
      <c r="J53" s="82"/>
      <c r="K53" s="82"/>
      <c r="L53" s="83"/>
    </row>
    <row r="54" spans="1:13" x14ac:dyDescent="0.25">
      <c r="A54" s="49" t="s">
        <v>125</v>
      </c>
      <c r="B54" s="78" t="s">
        <v>126</v>
      </c>
      <c r="C54" s="79"/>
      <c r="D54" s="79"/>
      <c r="E54" s="80"/>
      <c r="F54" s="81" t="s">
        <v>127</v>
      </c>
      <c r="G54" s="82"/>
      <c r="H54" s="83"/>
      <c r="I54" s="81" t="s">
        <v>128</v>
      </c>
      <c r="J54" s="82"/>
      <c r="K54" s="82"/>
      <c r="L54" s="83"/>
    </row>
    <row r="55" spans="1:13" x14ac:dyDescent="0.25">
      <c r="A55" s="49" t="s">
        <v>129</v>
      </c>
      <c r="B55" s="78" t="s">
        <v>130</v>
      </c>
      <c r="C55" s="79"/>
      <c r="D55" s="79"/>
      <c r="E55" s="80"/>
      <c r="F55" s="81" t="s">
        <v>131</v>
      </c>
      <c r="G55" s="82"/>
      <c r="H55" s="83"/>
      <c r="I55" s="81" t="s">
        <v>132</v>
      </c>
      <c r="J55" s="82"/>
      <c r="K55" s="82"/>
      <c r="L55" s="83"/>
    </row>
    <row r="56" spans="1:13" ht="15.75" thickBot="1" x14ac:dyDescent="0.3">
      <c r="A56" s="69" t="s">
        <v>133</v>
      </c>
      <c r="B56" s="84" t="s">
        <v>134</v>
      </c>
      <c r="C56" s="85"/>
      <c r="D56" s="85"/>
      <c r="E56" s="86"/>
      <c r="F56" s="87" t="s">
        <v>135</v>
      </c>
      <c r="G56" s="88"/>
      <c r="H56" s="89"/>
      <c r="I56" s="87" t="s">
        <v>136</v>
      </c>
      <c r="J56" s="88"/>
      <c r="K56" s="88"/>
      <c r="L56" s="89"/>
    </row>
    <row r="57" spans="1:13" x14ac:dyDescent="0.25">
      <c r="A57" s="55" t="s">
        <v>137</v>
      </c>
      <c r="B57" s="11">
        <f>I4+1</f>
        <v>2015</v>
      </c>
      <c r="C57" s="1" t="s">
        <v>138</v>
      </c>
    </row>
    <row r="58" spans="1:13" x14ac:dyDescent="0.25">
      <c r="A58" s="55" t="s">
        <v>139</v>
      </c>
    </row>
    <row r="59" spans="1:13" x14ac:dyDescent="0.25">
      <c r="A59" s="55" t="s">
        <v>140</v>
      </c>
      <c r="J59" s="2">
        <v>1200</v>
      </c>
      <c r="K59" s="2" t="s">
        <v>21</v>
      </c>
      <c r="M59" s="77" t="s">
        <v>141</v>
      </c>
    </row>
    <row r="60" spans="1:13" x14ac:dyDescent="0.25">
      <c r="A60" s="55" t="s">
        <v>142</v>
      </c>
      <c r="J60" s="2">
        <v>6000</v>
      </c>
      <c r="K60" s="2" t="s">
        <v>21</v>
      </c>
      <c r="M60" s="77"/>
    </row>
    <row r="61" spans="1:13" x14ac:dyDescent="0.25">
      <c r="A61" s="55" t="s">
        <v>143</v>
      </c>
      <c r="J61" s="2">
        <v>15000</v>
      </c>
      <c r="K61" s="2" t="s">
        <v>21</v>
      </c>
      <c r="M61" s="77"/>
    </row>
    <row r="62" spans="1:13" x14ac:dyDescent="0.25">
      <c r="A62" s="55" t="s">
        <v>144</v>
      </c>
      <c r="J62" s="2">
        <v>5000</v>
      </c>
      <c r="K62" s="2" t="s">
        <v>21</v>
      </c>
      <c r="M62" s="77"/>
    </row>
    <row r="63" spans="1:13" x14ac:dyDescent="0.25">
      <c r="A63" s="55" t="s">
        <v>145</v>
      </c>
      <c r="J63" s="2">
        <v>20000</v>
      </c>
      <c r="K63" s="2" t="s">
        <v>21</v>
      </c>
      <c r="M63" s="77"/>
    </row>
    <row r="64" spans="1:13" x14ac:dyDescent="0.25">
      <c r="A64" s="55" t="s">
        <v>146</v>
      </c>
      <c r="J64" s="2">
        <v>150000</v>
      </c>
      <c r="K64" s="2" t="s">
        <v>21</v>
      </c>
      <c r="M64" s="77"/>
    </row>
    <row r="65" spans="1:13" x14ac:dyDescent="0.25">
      <c r="A65" s="55" t="s">
        <v>147</v>
      </c>
      <c r="J65" s="2">
        <v>5000</v>
      </c>
      <c r="K65" s="2" t="s">
        <v>21</v>
      </c>
      <c r="M65" s="77"/>
    </row>
    <row r="66" spans="1:13" x14ac:dyDescent="0.25">
      <c r="A66" s="55" t="s">
        <v>148</v>
      </c>
      <c r="J66" s="2">
        <v>55000</v>
      </c>
      <c r="K66" s="2" t="s">
        <v>21</v>
      </c>
      <c r="M66" s="77"/>
    </row>
    <row r="67" spans="1:13" x14ac:dyDescent="0.25">
      <c r="A67" s="55" t="s">
        <v>149</v>
      </c>
      <c r="J67" s="2">
        <v>35000</v>
      </c>
      <c r="K67" s="2" t="s">
        <v>21</v>
      </c>
      <c r="M67" s="77"/>
    </row>
    <row r="68" spans="1:13" x14ac:dyDescent="0.25">
      <c r="A68" s="55" t="s">
        <v>150</v>
      </c>
      <c r="J68" s="2">
        <v>35000</v>
      </c>
      <c r="K68" s="2" t="s">
        <v>21</v>
      </c>
      <c r="M68" s="77"/>
    </row>
    <row r="69" spans="1:13" x14ac:dyDescent="0.25">
      <c r="A69" s="55" t="s">
        <v>151</v>
      </c>
      <c r="J69" s="2">
        <v>50000</v>
      </c>
      <c r="K69" s="2" t="s">
        <v>21</v>
      </c>
      <c r="M69" s="77"/>
    </row>
    <row r="70" spans="1:13" x14ac:dyDescent="0.25">
      <c r="A70" s="55" t="s">
        <v>152</v>
      </c>
      <c r="J70" s="2">
        <v>350000</v>
      </c>
      <c r="K70" s="2" t="s">
        <v>21</v>
      </c>
      <c r="M70" s="77"/>
    </row>
    <row r="71" spans="1:13" x14ac:dyDescent="0.25">
      <c r="A71" s="55" t="s">
        <v>153</v>
      </c>
      <c r="J71" s="2">
        <v>10000</v>
      </c>
      <c r="K71" s="2" t="s">
        <v>21</v>
      </c>
      <c r="M71" s="77"/>
    </row>
    <row r="72" spans="1:13" x14ac:dyDescent="0.25">
      <c r="A72" s="55" t="s">
        <v>154</v>
      </c>
      <c r="J72" s="2">
        <v>20000</v>
      </c>
      <c r="K72" s="2" t="s">
        <v>21</v>
      </c>
      <c r="M72" s="77"/>
    </row>
    <row r="73" spans="1:13" x14ac:dyDescent="0.25">
      <c r="A73" s="55" t="s">
        <v>155</v>
      </c>
      <c r="J73" s="2">
        <v>30000</v>
      </c>
      <c r="K73" s="2" t="s">
        <v>21</v>
      </c>
      <c r="M73" s="77"/>
    </row>
    <row r="74" spans="1:13" x14ac:dyDescent="0.25">
      <c r="A74" s="55" t="s">
        <v>156</v>
      </c>
      <c r="J74" s="2">
        <v>20000</v>
      </c>
      <c r="K74" s="2" t="s">
        <v>21</v>
      </c>
      <c r="M74" s="77"/>
    </row>
    <row r="75" spans="1:13" x14ac:dyDescent="0.25">
      <c r="A75" s="55" t="s">
        <v>157</v>
      </c>
      <c r="J75" s="2">
        <v>30000</v>
      </c>
      <c r="K75" s="2" t="s">
        <v>21</v>
      </c>
    </row>
    <row r="76" spans="1:13" ht="15.75" customHeight="1" x14ac:dyDescent="0.25">
      <c r="A76" s="55" t="s">
        <v>158</v>
      </c>
      <c r="J76" s="2">
        <v>50000</v>
      </c>
      <c r="K76" s="2" t="s">
        <v>21</v>
      </c>
    </row>
    <row r="77" spans="1:13" ht="15.75" customHeight="1" x14ac:dyDescent="0.25">
      <c r="A77" s="70" t="s">
        <v>159</v>
      </c>
      <c r="J77" s="23">
        <f>SUM(J59:J76)</f>
        <v>887200</v>
      </c>
      <c r="K77" s="23" t="s">
        <v>160</v>
      </c>
    </row>
    <row r="78" spans="1:13" ht="15.75" customHeight="1" x14ac:dyDescent="0.25">
      <c r="A78" s="55" t="s">
        <v>161</v>
      </c>
      <c r="B78" s="71"/>
      <c r="C78" s="71"/>
      <c r="D78" s="71"/>
      <c r="E78" s="71"/>
      <c r="F78" s="71"/>
      <c r="G78" s="71"/>
      <c r="H78" s="72"/>
      <c r="I78" s="27"/>
      <c r="J78" s="73">
        <f>G47</f>
        <v>-77894.880000000019</v>
      </c>
    </row>
    <row r="79" spans="1:13" x14ac:dyDescent="0.25">
      <c r="A79" s="55" t="s">
        <v>162</v>
      </c>
      <c r="B79" s="74"/>
      <c r="C79" s="65">
        <f>J77+J78</f>
        <v>809305.12</v>
      </c>
      <c r="D79" s="74" t="s">
        <v>163</v>
      </c>
      <c r="E79" s="75">
        <f>B57</f>
        <v>2015</v>
      </c>
      <c r="F79" s="1" t="s">
        <v>164</v>
      </c>
      <c r="G79" s="16">
        <f>C79/(E5*12)</f>
        <v>18.572437786284066</v>
      </c>
      <c r="H79" s="76" t="s">
        <v>165</v>
      </c>
      <c r="I79" t="s">
        <v>166</v>
      </c>
    </row>
    <row r="80" spans="1:13" x14ac:dyDescent="0.25">
      <c r="A80" s="55"/>
      <c r="B80" s="74"/>
      <c r="C80" s="65"/>
      <c r="D80" s="74"/>
      <c r="E80" s="75"/>
      <c r="G80" s="16"/>
      <c r="H80" s="76"/>
    </row>
    <row r="81" spans="2:31" x14ac:dyDescent="0.25">
      <c r="B81" s="1" t="s">
        <v>167</v>
      </c>
    </row>
    <row r="82" spans="2:31" x14ac:dyDescent="0.25">
      <c r="B82" s="1" t="s">
        <v>111</v>
      </c>
      <c r="I82" t="s">
        <v>168</v>
      </c>
      <c r="K82" s="3" t="s">
        <v>0</v>
      </c>
    </row>
    <row r="83" spans="2:31" s="1" customFormat="1" ht="34.5" customHeight="1" x14ac:dyDescent="0.25">
      <c r="I83"/>
      <c r="J83"/>
      <c r="K83" s="2"/>
      <c r="L83" s="2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</sheetData>
  <mergeCells count="84">
    <mergeCell ref="V16:AB16"/>
    <mergeCell ref="AD16:AE16"/>
    <mergeCell ref="B24:H24"/>
    <mergeCell ref="K24:L24"/>
    <mergeCell ref="A2:L2"/>
    <mergeCell ref="A3:L3"/>
    <mergeCell ref="E4:H4"/>
    <mergeCell ref="A6:B6"/>
    <mergeCell ref="AD17:AE17"/>
    <mergeCell ref="A19:B19"/>
    <mergeCell ref="A22:B22"/>
    <mergeCell ref="B23:H23"/>
    <mergeCell ref="K23:L23"/>
    <mergeCell ref="B25:H25"/>
    <mergeCell ref="K25:L25"/>
    <mergeCell ref="B26:H26"/>
    <mergeCell ref="K26:L26"/>
    <mergeCell ref="B27:H27"/>
    <mergeCell ref="K27:L27"/>
    <mergeCell ref="B28:H28"/>
    <mergeCell ref="K28:L28"/>
    <mergeCell ref="V28:AB28"/>
    <mergeCell ref="AD28:AE28"/>
    <mergeCell ref="B29:H29"/>
    <mergeCell ref="K29:L29"/>
    <mergeCell ref="B30:H30"/>
    <mergeCell ref="K30:L30"/>
    <mergeCell ref="B31:H31"/>
    <mergeCell ref="K31:L31"/>
    <mergeCell ref="B32:H32"/>
    <mergeCell ref="K32:L32"/>
    <mergeCell ref="AD37:AE37"/>
    <mergeCell ref="B38:H38"/>
    <mergeCell ref="K38:L38"/>
    <mergeCell ref="AD38:AE38"/>
    <mergeCell ref="B33:H33"/>
    <mergeCell ref="K33:L33"/>
    <mergeCell ref="B34:H34"/>
    <mergeCell ref="K34:L34"/>
    <mergeCell ref="B35:H35"/>
    <mergeCell ref="K35:L35"/>
    <mergeCell ref="B41:H41"/>
    <mergeCell ref="K41:L41"/>
    <mergeCell ref="B36:H36"/>
    <mergeCell ref="K36:L36"/>
    <mergeCell ref="B37:H37"/>
    <mergeCell ref="K37:L37"/>
    <mergeCell ref="B39:H39"/>
    <mergeCell ref="K39:L39"/>
    <mergeCell ref="AD39:AE39"/>
    <mergeCell ref="B40:H40"/>
    <mergeCell ref="K40:L40"/>
    <mergeCell ref="B42:H42"/>
    <mergeCell ref="K42:L42"/>
    <mergeCell ref="B43:H43"/>
    <mergeCell ref="K43:L43"/>
    <mergeCell ref="B44:H44"/>
    <mergeCell ref="K44:L44"/>
    <mergeCell ref="K45:L45"/>
    <mergeCell ref="B49:E49"/>
    <mergeCell ref="F49:H49"/>
    <mergeCell ref="I49:L49"/>
    <mergeCell ref="B50:E50"/>
    <mergeCell ref="F50:H50"/>
    <mergeCell ref="I50:L50"/>
    <mergeCell ref="B51:E51"/>
    <mergeCell ref="F51:H51"/>
    <mergeCell ref="I51:L51"/>
    <mergeCell ref="B52:E52"/>
    <mergeCell ref="F52:H52"/>
    <mergeCell ref="I52:L52"/>
    <mergeCell ref="B53:E53"/>
    <mergeCell ref="F53:H53"/>
    <mergeCell ref="I53:L53"/>
    <mergeCell ref="B54:E54"/>
    <mergeCell ref="F54:H54"/>
    <mergeCell ref="I54:L54"/>
    <mergeCell ref="M59:M74"/>
    <mergeCell ref="B55:E55"/>
    <mergeCell ref="F55:H55"/>
    <mergeCell ref="I55:L55"/>
    <mergeCell ref="B56:E56"/>
    <mergeCell ref="F56:H56"/>
    <mergeCell ref="I56:L56"/>
  </mergeCells>
  <pageMargins left="0.17" right="0.16" top="0.25" bottom="0.17" header="0.19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2015-08-27T03:59:30Z</dcterms:created>
  <dcterms:modified xsi:type="dcterms:W3CDTF">2015-08-27T04:15:31Z</dcterms:modified>
</cp:coreProperties>
</file>