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9060" windowHeight="8010"/>
  </bookViews>
  <sheets>
    <sheet name="2014" sheetId="3" r:id="rId1"/>
  </sheets>
  <calcPr calcId="144525"/>
</workbook>
</file>

<file path=xl/calcChain.xml><?xml version="1.0" encoding="utf-8"?>
<calcChain xmlns="http://schemas.openxmlformats.org/spreadsheetml/2006/main">
  <c r="J80" i="3" l="1"/>
  <c r="B60" i="3" l="1"/>
  <c r="K44" i="3" l="1"/>
  <c r="H81" i="3" l="1"/>
  <c r="E82" i="3"/>
  <c r="K43" i="3" l="1"/>
  <c r="K40" i="3" l="1"/>
  <c r="K39" i="3"/>
  <c r="K38" i="3" l="1"/>
  <c r="K37" i="3" l="1"/>
  <c r="K35" i="3" l="1"/>
  <c r="K30" i="3"/>
  <c r="K29" i="3" l="1"/>
  <c r="K27" i="3" l="1"/>
  <c r="K26" i="3" l="1"/>
  <c r="A26" i="3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K25" i="3"/>
  <c r="K45" i="3" s="1"/>
  <c r="K46" i="3" l="1"/>
  <c r="K47" i="3"/>
  <c r="K48" i="3" s="1"/>
  <c r="B67" i="3"/>
  <c r="B51" i="3"/>
  <c r="D50" i="3"/>
  <c r="G20" i="3"/>
  <c r="G18" i="3"/>
  <c r="G17" i="3"/>
  <c r="G16" i="3"/>
  <c r="G15" i="3"/>
  <c r="G7" i="3"/>
  <c r="I7" i="3" s="1"/>
  <c r="B6" i="3"/>
  <c r="G50" i="3" l="1"/>
  <c r="K81" i="3" s="1"/>
  <c r="C82" i="3" s="1"/>
  <c r="H82" i="3" s="1"/>
  <c r="E62" i="3" s="1"/>
  <c r="J14" i="3"/>
  <c r="A21" i="3"/>
</calcChain>
</file>

<file path=xl/sharedStrings.xml><?xml version="1.0" encoding="utf-8"?>
<sst xmlns="http://schemas.openxmlformats.org/spreadsheetml/2006/main" count="182" uniqueCount="140">
  <si>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</si>
  <si>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</si>
  <si>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</si>
  <si>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</si>
  <si>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</si>
  <si>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</si>
  <si>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</si>
  <si>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</si>
  <si>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</si>
  <si>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</si>
  <si>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</si>
  <si>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</si>
  <si>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</si>
  <si>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</si>
  <si>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</si>
  <si>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</si>
  <si>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</si>
  <si>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</si>
  <si>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</si>
  <si>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</si>
  <si>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</si>
  <si>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</si>
  <si>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</si>
  <si>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</si>
  <si>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</si>
  <si>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</si>
  <si>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</si>
  <si>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</si>
  <si>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</si>
  <si>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</si>
  <si>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</si>
  <si>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</si>
  <si>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</si>
  <si>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</si>
  <si>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</si>
  <si>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</si>
  <si>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</si>
  <si>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</si>
  <si>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</si>
  <si>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</si>
  <si>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</si>
  <si>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</si>
  <si>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</si>
  <si>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</si>
  <si>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</si>
  <si>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</si>
  <si>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</si>
  <si>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</si>
  <si>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</si>
  <si>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</si>
  <si>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</si>
  <si>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</si>
  <si>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</si>
  <si>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</si>
  <si>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</si>
  <si>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</si>
  <si>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</si>
  <si>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</si>
  <si>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</si>
  <si>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</si>
  <si>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</si>
  <si>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</si>
  <si>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</si>
  <si>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</si>
  <si>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</si>
  <si>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</si>
  <si>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</si>
  <si>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</si>
  <si>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</si>
  <si>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</si>
  <si>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</si>
  <si>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</si>
  <si>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</si>
  <si>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рубля),     направлена на следующие мероприятия:</t>
  </si>
  <si>
    <t>33/4</t>
  </si>
  <si>
    <t>33/4  (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</si>
  <si>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</si>
  <si>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</si>
  <si>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</si>
  <si>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</si>
  <si>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>п.м.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</si>
  <si>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</si>
  <si>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</si>
  <si>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</si>
  <si>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</si>
  <si>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</si>
  <si>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</si>
  <si>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</si>
  <si>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</si>
  <si>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</si>
  <si>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</si>
  <si>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</si>
  <si>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</si>
  <si>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</si>
  <si>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</si>
  <si>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</si>
  <si>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Первомайский за 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</si>
  <si>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</si>
  <si>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</si>
  <si>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т.</t>
  </si>
  <si>
    <t>Аварийная чистка наружных сетей канализации от КК-5 по КК-11 (16,2%)</t>
  </si>
  <si>
    <t>Аварийная чистка наружных сетей канализации от КК-5 ,КК-5 (24,3%)</t>
  </si>
  <si>
    <t>П 33/4(I)</t>
  </si>
  <si>
    <t>маш/час</t>
  </si>
  <si>
    <t>Уборка снега с придомовой территории(15,62%)</t>
  </si>
  <si>
    <t>Перерасход (+) или экономия (-) средств в 2013 году.</t>
  </si>
  <si>
    <t>Генеральная уборка в апреле</t>
  </si>
  <si>
    <t>Монтаж профлиста с помощью промышленного альпинизма.</t>
  </si>
  <si>
    <t>Ремонт светильника на 1 этаже в подъезде.</t>
  </si>
  <si>
    <t>Генеральная уборка в сентябре.</t>
  </si>
  <si>
    <t xml:space="preserve">Замена манометров в ИТП (50%). </t>
  </si>
  <si>
    <t xml:space="preserve">Замена термометров в ИТП (50%). </t>
  </si>
  <si>
    <t>Передача бесхозных сетей тепловой энергии.</t>
  </si>
  <si>
    <t xml:space="preserve"> -</t>
  </si>
  <si>
    <t>Техническое освидетельствование лифта.</t>
  </si>
  <si>
    <t>Уборка и вывоз снега с  придомовой территории в декабре.</t>
  </si>
  <si>
    <t>рейс</t>
  </si>
  <si>
    <t>Всего в 2014году:</t>
  </si>
  <si>
    <t>ИТОГО за 2014год:</t>
  </si>
  <si>
    <t>ИТОГО на 31.12.2014г:</t>
  </si>
  <si>
    <t>рублей (</t>
  </si>
  <si>
    <t xml:space="preserve"> - монтаж снегозадерживающих устройств на кровле </t>
  </si>
  <si>
    <t xml:space="preserve"> - косметический ремонт 1 этажа</t>
  </si>
  <si>
    <t xml:space="preserve"> - замена тамбурной двери</t>
  </si>
  <si>
    <t xml:space="preserve"> - монтаж системы видео наблюдения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</si>
  <si>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</si>
  <si>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</si>
  <si>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43 -</t>
    </r>
  </si>
  <si>
    <t>6.   В</t>
  </si>
  <si>
    <t xml:space="preserve">  - монтаж греющего кабеля на водосточную систему</t>
  </si>
  <si>
    <t>Вызов мастера. Профилактика панели вызова. (домофон)</t>
  </si>
  <si>
    <t>Приобретение ограждения клумбы.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</si>
  <si>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</si>
  <si>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 14,52   рубля с кв.метра общей площади в месяц;</t>
  </si>
  <si>
    <t>Накладные расходы (14%)</t>
  </si>
  <si>
    <t>Замена энергосберегающей лампы в тамбуре.</t>
  </si>
  <si>
    <t>Благоустройство территории (завоз песка) (31,27%)</t>
  </si>
  <si>
    <t>Госповерка теплосчетчиков(50%).</t>
  </si>
  <si>
    <t>Установка новогодней елки, проведение новогоднего праздника.</t>
  </si>
  <si>
    <t>Монтаж оборудования для электроснабжения ИТП(6,07%)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</si>
</sst>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1" xfId="0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16" xfId="0" applyFill="1" applyBorder="1"/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/>
    <xf numFmtId="0" fontId="0" fillId="0" borderId="0" xfId="0" applyFill="1" applyAlignment="1">
      <alignment horizontal="left"/>
    </xf>
    <xf numFmtId="4" fontId="0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4" fontId="0" fillId="0" borderId="17" xfId="0" applyNumberFormat="1" applyFill="1" applyBorder="1" applyAlignment="1">
      <alignment horizontal="right"/>
    </xf>
    <xf numFmtId="4" fontId="0" fillId="0" borderId="19" xfId="0" applyNumberForma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topLeftCell="A28" workbookViewId="0">
      <selection activeCell="H7" sqref="H7"/>
    </sheetView>
  </sheetViews>
  <sheetFormatPr defaultRowHeight="15" x14ac:dyDescent="0.25"/>
  <cols>
    <col min="1" max="1" width="5.28515625" style="6" customWidth="1"/>
    <col min="2" max="2" width="9.140625" style="6"/>
    <col min="3" max="3" width="10.7109375" style="6" customWidth="1"/>
    <col min="4" max="4" width="6.5703125" style="6" customWidth="1"/>
    <col min="5" max="5" width="8" style="6" customWidth="1"/>
    <col min="6" max="6" width="9.42578125" style="6" customWidth="1"/>
    <col min="7" max="7" width="13.140625" style="6" customWidth="1"/>
    <col min="8" max="8" width="8.5703125" style="6" customWidth="1"/>
    <col min="9" max="9" width="9.140625" style="6"/>
    <col min="10" max="10" width="11.28515625" style="6" bestFit="1" customWidth="1"/>
    <col min="11" max="11" width="9.7109375" style="6" customWidth="1"/>
    <col min="12" max="12" width="1.42578125" style="6" customWidth="1"/>
  </cols>
  <sheetData>
    <row r="1" spans="1:12" x14ac:dyDescent="0.25">
      <c r="L1" s="42" t="s">
        <v>102</v>
      </c>
    </row>
    <row r="2" spans="1:12" ht="18.75" x14ac:dyDescent="0.3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8.75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8.75" x14ac:dyDescent="0.3">
      <c r="A4" s="9"/>
      <c r="B4" s="48"/>
      <c r="C4" s="10" t="s">
        <v>2</v>
      </c>
      <c r="D4" s="48" t="s">
        <v>74</v>
      </c>
      <c r="E4" s="95" t="s">
        <v>96</v>
      </c>
      <c r="F4" s="95"/>
      <c r="G4" s="95"/>
      <c r="H4" s="95"/>
      <c r="I4" s="48">
        <v>2014</v>
      </c>
      <c r="J4" s="11" t="s">
        <v>22</v>
      </c>
    </row>
    <row r="6" spans="1:12" ht="15.75" x14ac:dyDescent="0.25">
      <c r="A6" s="12" t="s">
        <v>27</v>
      </c>
      <c r="B6" s="13">
        <f>I4</f>
        <v>2014</v>
      </c>
      <c r="C6" s="6" t="s">
        <v>28</v>
      </c>
      <c r="D6" s="13" t="s">
        <v>75</v>
      </c>
      <c r="E6" s="51">
        <v>2555.6999999999998</v>
      </c>
      <c r="F6" s="6" t="s">
        <v>66</v>
      </c>
    </row>
    <row r="7" spans="1:12" ht="15.75" x14ac:dyDescent="0.25">
      <c r="A7" s="96">
        <v>1469602.51</v>
      </c>
      <c r="B7" s="96"/>
      <c r="C7" s="15" t="s">
        <v>3</v>
      </c>
      <c r="G7" s="16">
        <f>A7-J8</f>
        <v>1216186.51</v>
      </c>
      <c r="H7" s="13" t="s">
        <v>120</v>
      </c>
      <c r="I7" s="17">
        <f>(G7/A7)*100</f>
        <v>82.756153566994115</v>
      </c>
      <c r="J7" s="6" t="s">
        <v>4</v>
      </c>
    </row>
    <row r="8" spans="1:12" ht="15.75" x14ac:dyDescent="0.25">
      <c r="A8" s="6" t="s">
        <v>95</v>
      </c>
      <c r="J8" s="16">
        <v>253416</v>
      </c>
      <c r="K8" s="6" t="s">
        <v>5</v>
      </c>
    </row>
    <row r="9" spans="1:12" x14ac:dyDescent="0.25">
      <c r="A9" s="6" t="s">
        <v>94</v>
      </c>
    </row>
    <row r="10" spans="1:12" x14ac:dyDescent="0.25">
      <c r="A10" s="6" t="s">
        <v>125</v>
      </c>
      <c r="B10" s="4">
        <v>13739.44</v>
      </c>
      <c r="C10" s="6" t="s">
        <v>10</v>
      </c>
      <c r="E10" s="19" t="s">
        <v>76</v>
      </c>
      <c r="F10" s="4">
        <v>23396.3</v>
      </c>
      <c r="G10" s="6" t="s">
        <v>10</v>
      </c>
      <c r="H10" s="19" t="s">
        <v>127</v>
      </c>
      <c r="I10" s="6">
        <v>13764.69</v>
      </c>
      <c r="J10" s="6" t="s">
        <v>10</v>
      </c>
    </row>
    <row r="11" spans="1:12" x14ac:dyDescent="0.25">
      <c r="A11" s="6" t="s">
        <v>126</v>
      </c>
      <c r="B11" s="4">
        <v>16412.41</v>
      </c>
      <c r="C11" s="6" t="s">
        <v>10</v>
      </c>
      <c r="E11" s="19" t="s">
        <v>78</v>
      </c>
      <c r="F11" s="4">
        <v>22344.27</v>
      </c>
      <c r="G11" s="6" t="s">
        <v>10</v>
      </c>
      <c r="H11" s="18"/>
    </row>
    <row r="12" spans="1:12" x14ac:dyDescent="0.25">
      <c r="A12" s="6" t="s">
        <v>79</v>
      </c>
      <c r="B12" s="4">
        <v>12321.74</v>
      </c>
      <c r="C12" s="6" t="s">
        <v>10</v>
      </c>
      <c r="E12" s="14" t="s">
        <v>77</v>
      </c>
      <c r="F12" s="4">
        <v>16240.27</v>
      </c>
      <c r="G12" s="6" t="s">
        <v>10</v>
      </c>
      <c r="H12" s="47"/>
    </row>
    <row r="13" spans="1:12" x14ac:dyDescent="0.25">
      <c r="B13" s="4"/>
      <c r="E13" s="47"/>
      <c r="F13" s="4"/>
      <c r="J13" s="4"/>
    </row>
    <row r="14" spans="1:12" ht="15.75" x14ac:dyDescent="0.25">
      <c r="A14" s="6" t="s">
        <v>30</v>
      </c>
      <c r="J14" s="4">
        <f>G15+G16+G17+G18</f>
        <v>253416</v>
      </c>
      <c r="K14" s="20" t="s">
        <v>31</v>
      </c>
    </row>
    <row r="15" spans="1:12" x14ac:dyDescent="0.25">
      <c r="A15" s="21" t="s">
        <v>6</v>
      </c>
      <c r="B15" s="6" t="s">
        <v>7</v>
      </c>
      <c r="G15" s="22">
        <f>(J8*43.5/100)</f>
        <v>110235.96</v>
      </c>
      <c r="H15" s="6" t="s">
        <v>10</v>
      </c>
    </row>
    <row r="16" spans="1:12" x14ac:dyDescent="0.25">
      <c r="A16" s="21" t="s">
        <v>6</v>
      </c>
      <c r="B16" s="6" t="s">
        <v>8</v>
      </c>
      <c r="G16" s="22">
        <f>(J8*36.6/100)</f>
        <v>92750.255999999994</v>
      </c>
      <c r="H16" s="6" t="s">
        <v>10</v>
      </c>
    </row>
    <row r="17" spans="1:12" x14ac:dyDescent="0.25">
      <c r="A17" s="21" t="s">
        <v>6</v>
      </c>
      <c r="B17" s="6" t="s">
        <v>9</v>
      </c>
      <c r="G17" s="22">
        <f>(J8*12.5/100)</f>
        <v>31677</v>
      </c>
      <c r="H17" s="6" t="s">
        <v>10</v>
      </c>
      <c r="K17" s="15"/>
      <c r="L17" s="23"/>
    </row>
    <row r="18" spans="1:12" x14ac:dyDescent="0.25">
      <c r="A18" s="21" t="s">
        <v>6</v>
      </c>
      <c r="B18" s="6" t="s">
        <v>14</v>
      </c>
      <c r="G18" s="22">
        <f>(J8*7.4/100)</f>
        <v>18752.784</v>
      </c>
      <c r="H18" s="6" t="s">
        <v>10</v>
      </c>
    </row>
    <row r="19" spans="1:12" x14ac:dyDescent="0.25">
      <c r="G19" s="24"/>
    </row>
    <row r="20" spans="1:12" x14ac:dyDescent="0.25">
      <c r="A20" s="25" t="s">
        <v>11</v>
      </c>
      <c r="G20" s="22">
        <f>E6*4.74*12/1.03</f>
        <v>141134.19029126214</v>
      </c>
      <c r="H20" s="6" t="s">
        <v>12</v>
      </c>
    </row>
    <row r="21" spans="1:12" ht="15.75" thickBot="1" x14ac:dyDescent="0.3">
      <c r="A21" s="97">
        <f>G20*I7/100</f>
        <v>116797.2272529706</v>
      </c>
      <c r="B21" s="97"/>
      <c r="C21" s="6" t="s">
        <v>73</v>
      </c>
    </row>
    <row r="22" spans="1:12" x14ac:dyDescent="0.25">
      <c r="A22" s="26" t="s">
        <v>2</v>
      </c>
      <c r="B22" s="98" t="s">
        <v>20</v>
      </c>
      <c r="C22" s="99"/>
      <c r="D22" s="99"/>
      <c r="E22" s="99"/>
      <c r="F22" s="99"/>
      <c r="G22" s="99"/>
      <c r="H22" s="100"/>
      <c r="I22" s="26" t="s">
        <v>18</v>
      </c>
      <c r="J22" s="27" t="s">
        <v>17</v>
      </c>
      <c r="K22" s="98" t="s">
        <v>15</v>
      </c>
      <c r="L22" s="100"/>
    </row>
    <row r="23" spans="1:12" ht="15.75" thickBot="1" x14ac:dyDescent="0.3">
      <c r="A23" s="28" t="s">
        <v>13</v>
      </c>
      <c r="B23" s="68"/>
      <c r="C23" s="69"/>
      <c r="D23" s="69"/>
      <c r="E23" s="69"/>
      <c r="F23" s="69"/>
      <c r="G23" s="69"/>
      <c r="H23" s="70"/>
      <c r="I23" s="28" t="s">
        <v>19</v>
      </c>
      <c r="J23" s="29"/>
      <c r="K23" s="104" t="s">
        <v>16</v>
      </c>
      <c r="L23" s="105"/>
    </row>
    <row r="24" spans="1:12" x14ac:dyDescent="0.25">
      <c r="A24" s="52"/>
      <c r="B24" s="106" t="s">
        <v>105</v>
      </c>
      <c r="C24" s="107"/>
      <c r="D24" s="107"/>
      <c r="E24" s="107"/>
      <c r="F24" s="107"/>
      <c r="G24" s="107"/>
      <c r="H24" s="108"/>
      <c r="I24" s="53"/>
      <c r="J24" s="54"/>
      <c r="K24" s="109">
        <v>-46243.4</v>
      </c>
      <c r="L24" s="110"/>
    </row>
    <row r="25" spans="1:12" x14ac:dyDescent="0.25">
      <c r="A25" s="3">
        <v>1</v>
      </c>
      <c r="B25" s="59" t="s">
        <v>100</v>
      </c>
      <c r="C25" s="60"/>
      <c r="D25" s="60"/>
      <c r="E25" s="60"/>
      <c r="F25" s="60"/>
      <c r="G25" s="60"/>
      <c r="H25" s="61"/>
      <c r="I25" s="3" t="s">
        <v>72</v>
      </c>
      <c r="J25" s="3">
        <v>4</v>
      </c>
      <c r="K25" s="86">
        <f>12000*0.162</f>
        <v>1944</v>
      </c>
      <c r="L25" s="87"/>
    </row>
    <row r="26" spans="1:12" x14ac:dyDescent="0.25">
      <c r="A26" s="3">
        <f>1+A25</f>
        <v>2</v>
      </c>
      <c r="B26" s="59" t="s">
        <v>101</v>
      </c>
      <c r="C26" s="60"/>
      <c r="D26" s="60"/>
      <c r="E26" s="60"/>
      <c r="F26" s="60"/>
      <c r="G26" s="60"/>
      <c r="H26" s="61"/>
      <c r="I26" s="3" t="s">
        <v>72</v>
      </c>
      <c r="J26" s="3">
        <v>2</v>
      </c>
      <c r="K26" s="77">
        <f>12000*0.243</f>
        <v>2916</v>
      </c>
      <c r="L26" s="78"/>
    </row>
    <row r="27" spans="1:12" x14ac:dyDescent="0.25">
      <c r="A27" s="3">
        <f t="shared" ref="A27:A44" si="0">1+A26</f>
        <v>3</v>
      </c>
      <c r="B27" s="101" t="s">
        <v>139</v>
      </c>
      <c r="C27" s="111"/>
      <c r="D27" s="111"/>
      <c r="E27" s="111"/>
      <c r="F27" s="111"/>
      <c r="G27" s="111"/>
      <c r="H27" s="102"/>
      <c r="I27" s="8" t="s">
        <v>72</v>
      </c>
      <c r="J27" s="3">
        <v>1</v>
      </c>
      <c r="K27" s="112">
        <f>37671*0.0607</f>
        <v>2286.6297</v>
      </c>
      <c r="L27" s="113"/>
    </row>
    <row r="28" spans="1:12" x14ac:dyDescent="0.25">
      <c r="A28" s="3">
        <f t="shared" si="0"/>
        <v>4</v>
      </c>
      <c r="B28" s="59" t="s">
        <v>97</v>
      </c>
      <c r="C28" s="93"/>
      <c r="D28" s="93"/>
      <c r="E28" s="93"/>
      <c r="F28" s="93"/>
      <c r="G28" s="93"/>
      <c r="H28" s="61"/>
      <c r="I28" s="7" t="s">
        <v>98</v>
      </c>
      <c r="J28" s="31">
        <v>323.7</v>
      </c>
      <c r="K28" s="77">
        <v>6000</v>
      </c>
      <c r="L28" s="78"/>
    </row>
    <row r="29" spans="1:12" x14ac:dyDescent="0.25">
      <c r="A29" s="3">
        <f t="shared" si="0"/>
        <v>5</v>
      </c>
      <c r="B29" s="59" t="s">
        <v>104</v>
      </c>
      <c r="C29" s="93"/>
      <c r="D29" s="93"/>
      <c r="E29" s="93"/>
      <c r="F29" s="93"/>
      <c r="G29" s="93"/>
      <c r="H29" s="61"/>
      <c r="I29" s="13" t="s">
        <v>103</v>
      </c>
      <c r="J29" s="3">
        <v>8</v>
      </c>
      <c r="K29" s="86">
        <f>32000*0.1562</f>
        <v>4998.4000000000005</v>
      </c>
      <c r="L29" s="87"/>
    </row>
    <row r="30" spans="1:12" x14ac:dyDescent="0.25">
      <c r="A30" s="3">
        <f t="shared" si="0"/>
        <v>6</v>
      </c>
      <c r="B30" s="59" t="s">
        <v>106</v>
      </c>
      <c r="C30" s="93"/>
      <c r="D30" s="93"/>
      <c r="E30" s="93"/>
      <c r="F30" s="93"/>
      <c r="G30" s="93"/>
      <c r="H30" s="61"/>
      <c r="I30" s="45" t="s">
        <v>98</v>
      </c>
      <c r="J30" s="31">
        <v>405.6</v>
      </c>
      <c r="K30" s="77">
        <f>2400+358</f>
        <v>2758</v>
      </c>
      <c r="L30" s="78"/>
    </row>
    <row r="31" spans="1:12" x14ac:dyDescent="0.25">
      <c r="A31" s="3">
        <f t="shared" si="0"/>
        <v>7</v>
      </c>
      <c r="B31" s="59" t="s">
        <v>135</v>
      </c>
      <c r="C31" s="93"/>
      <c r="D31" s="93"/>
      <c r="E31" s="93"/>
      <c r="F31" s="93"/>
      <c r="G31" s="93"/>
      <c r="H31" s="61"/>
      <c r="I31" s="45" t="s">
        <v>72</v>
      </c>
      <c r="J31" s="3">
        <v>1</v>
      </c>
      <c r="K31" s="86">
        <v>140</v>
      </c>
      <c r="L31" s="87"/>
    </row>
    <row r="32" spans="1:12" x14ac:dyDescent="0.25">
      <c r="A32" s="3">
        <f t="shared" si="0"/>
        <v>8</v>
      </c>
      <c r="B32" s="59" t="s">
        <v>107</v>
      </c>
      <c r="C32" s="60"/>
      <c r="D32" s="60"/>
      <c r="E32" s="60"/>
      <c r="F32" s="60"/>
      <c r="G32" s="60"/>
      <c r="H32" s="61"/>
      <c r="I32" s="3" t="s">
        <v>72</v>
      </c>
      <c r="J32" s="3">
        <v>2</v>
      </c>
      <c r="K32" s="86">
        <v>3000</v>
      </c>
      <c r="L32" s="94"/>
    </row>
    <row r="33" spans="1:12" x14ac:dyDescent="0.25">
      <c r="A33" s="3">
        <f t="shared" si="0"/>
        <v>9</v>
      </c>
      <c r="B33" s="59" t="s">
        <v>108</v>
      </c>
      <c r="C33" s="60"/>
      <c r="D33" s="60"/>
      <c r="E33" s="60"/>
      <c r="F33" s="60"/>
      <c r="G33" s="60"/>
      <c r="H33" s="61"/>
      <c r="I33" s="3" t="s">
        <v>72</v>
      </c>
      <c r="J33" s="3">
        <v>2</v>
      </c>
      <c r="K33" s="86">
        <v>140</v>
      </c>
      <c r="L33" s="87"/>
    </row>
    <row r="34" spans="1:12" x14ac:dyDescent="0.25">
      <c r="A34" s="3">
        <f t="shared" si="0"/>
        <v>10</v>
      </c>
      <c r="B34" s="59" t="s">
        <v>130</v>
      </c>
      <c r="C34" s="60"/>
      <c r="D34" s="60"/>
      <c r="E34" s="60"/>
      <c r="F34" s="60"/>
      <c r="G34" s="60"/>
      <c r="H34" s="61"/>
      <c r="I34" s="3" t="s">
        <v>72</v>
      </c>
      <c r="J34" s="3">
        <v>1</v>
      </c>
      <c r="K34" s="86">
        <v>500</v>
      </c>
      <c r="L34" s="87"/>
    </row>
    <row r="35" spans="1:12" x14ac:dyDescent="0.25">
      <c r="A35" s="3">
        <f t="shared" si="0"/>
        <v>11</v>
      </c>
      <c r="B35" s="59" t="s">
        <v>136</v>
      </c>
      <c r="C35" s="93"/>
      <c r="D35" s="93"/>
      <c r="E35" s="93"/>
      <c r="F35" s="93"/>
      <c r="G35" s="93"/>
      <c r="H35" s="61"/>
      <c r="I35" s="3" t="s">
        <v>99</v>
      </c>
      <c r="J35" s="13">
        <v>3</v>
      </c>
      <c r="K35" s="77">
        <f>2400*0.3127</f>
        <v>750.4799999999999</v>
      </c>
      <c r="L35" s="78"/>
    </row>
    <row r="36" spans="1:12" x14ac:dyDescent="0.25">
      <c r="A36" s="3">
        <f t="shared" si="0"/>
        <v>12</v>
      </c>
      <c r="B36" s="59" t="s">
        <v>131</v>
      </c>
      <c r="C36" s="93"/>
      <c r="D36" s="93"/>
      <c r="E36" s="93"/>
      <c r="F36" s="93"/>
      <c r="G36" s="93"/>
      <c r="H36" s="61"/>
      <c r="I36" s="45" t="s">
        <v>80</v>
      </c>
      <c r="J36" s="3">
        <v>37.06</v>
      </c>
      <c r="K36" s="86">
        <v>37060</v>
      </c>
      <c r="L36" s="87"/>
    </row>
    <row r="37" spans="1:12" x14ac:dyDescent="0.25">
      <c r="A37" s="3">
        <f t="shared" si="0"/>
        <v>13</v>
      </c>
      <c r="B37" s="59" t="s">
        <v>109</v>
      </c>
      <c r="C37" s="93"/>
      <c r="D37" s="93"/>
      <c r="E37" s="93"/>
      <c r="F37" s="93"/>
      <c r="G37" s="93"/>
      <c r="H37" s="61"/>
      <c r="I37" s="45" t="s">
        <v>98</v>
      </c>
      <c r="J37" s="31">
        <v>405.6</v>
      </c>
      <c r="K37" s="77">
        <f>2400+358</f>
        <v>2758</v>
      </c>
      <c r="L37" s="78"/>
    </row>
    <row r="38" spans="1:12" x14ac:dyDescent="0.25">
      <c r="A38" s="3">
        <f t="shared" si="0"/>
        <v>14</v>
      </c>
      <c r="B38" s="59" t="s">
        <v>137</v>
      </c>
      <c r="C38" s="60"/>
      <c r="D38" s="60"/>
      <c r="E38" s="60"/>
      <c r="F38" s="60"/>
      <c r="G38" s="60"/>
      <c r="H38" s="61"/>
      <c r="I38" s="3" t="s">
        <v>72</v>
      </c>
      <c r="J38" s="3">
        <v>1</v>
      </c>
      <c r="K38" s="86">
        <f>(7775+2200+400+3300)*0.5</f>
        <v>6837.5</v>
      </c>
      <c r="L38" s="87"/>
    </row>
    <row r="39" spans="1:12" x14ac:dyDescent="0.25">
      <c r="A39" s="3">
        <f t="shared" si="0"/>
        <v>15</v>
      </c>
      <c r="B39" s="59" t="s">
        <v>110</v>
      </c>
      <c r="C39" s="60"/>
      <c r="D39" s="60"/>
      <c r="E39" s="60"/>
      <c r="F39" s="60"/>
      <c r="G39" s="60"/>
      <c r="H39" s="60"/>
      <c r="I39" s="8" t="s">
        <v>72</v>
      </c>
      <c r="J39" s="46">
        <v>2</v>
      </c>
      <c r="K39" s="86">
        <f>380*2*0.5</f>
        <v>380</v>
      </c>
      <c r="L39" s="87"/>
    </row>
    <row r="40" spans="1:12" x14ac:dyDescent="0.25">
      <c r="A40" s="3">
        <f t="shared" si="0"/>
        <v>16</v>
      </c>
      <c r="B40" s="59" t="s">
        <v>111</v>
      </c>
      <c r="C40" s="60"/>
      <c r="D40" s="60"/>
      <c r="E40" s="60"/>
      <c r="F40" s="60"/>
      <c r="G40" s="60"/>
      <c r="H40" s="60"/>
      <c r="I40" s="8" t="s">
        <v>72</v>
      </c>
      <c r="J40" s="46">
        <v>2</v>
      </c>
      <c r="K40" s="86">
        <f>250*2*0.5</f>
        <v>250</v>
      </c>
      <c r="L40" s="87"/>
    </row>
    <row r="41" spans="1:12" x14ac:dyDescent="0.25">
      <c r="A41" s="3">
        <f t="shared" si="0"/>
        <v>17</v>
      </c>
      <c r="B41" s="59" t="s">
        <v>112</v>
      </c>
      <c r="C41" s="60"/>
      <c r="D41" s="60"/>
      <c r="E41" s="60"/>
      <c r="F41" s="60"/>
      <c r="G41" s="60"/>
      <c r="H41" s="61"/>
      <c r="I41" s="3" t="s">
        <v>113</v>
      </c>
      <c r="J41" s="46" t="s">
        <v>113</v>
      </c>
      <c r="K41" s="77">
        <v>11852</v>
      </c>
      <c r="L41" s="78"/>
    </row>
    <row r="42" spans="1:12" x14ac:dyDescent="0.25">
      <c r="A42" s="3">
        <f t="shared" si="0"/>
        <v>18</v>
      </c>
      <c r="B42" s="59" t="s">
        <v>114</v>
      </c>
      <c r="C42" s="60"/>
      <c r="D42" s="60"/>
      <c r="E42" s="60"/>
      <c r="F42" s="60"/>
      <c r="G42" s="60"/>
      <c r="H42" s="61"/>
      <c r="I42" s="3" t="s">
        <v>72</v>
      </c>
      <c r="J42" s="46">
        <v>1</v>
      </c>
      <c r="K42" s="90">
        <v>6500</v>
      </c>
      <c r="L42" s="91"/>
    </row>
    <row r="43" spans="1:12" x14ac:dyDescent="0.25">
      <c r="A43" s="3">
        <f t="shared" si="0"/>
        <v>19</v>
      </c>
      <c r="B43" s="101" t="s">
        <v>115</v>
      </c>
      <c r="C43" s="102"/>
      <c r="D43" s="102"/>
      <c r="E43" s="102"/>
      <c r="F43" s="102"/>
      <c r="G43" s="102"/>
      <c r="H43" s="103"/>
      <c r="I43" s="3" t="s">
        <v>116</v>
      </c>
      <c r="J43" s="46">
        <v>4</v>
      </c>
      <c r="K43" s="90">
        <f>4*3000</f>
        <v>12000</v>
      </c>
      <c r="L43" s="91"/>
    </row>
    <row r="44" spans="1:12" ht="15" customHeight="1" x14ac:dyDescent="0.25">
      <c r="A44" s="3">
        <f t="shared" si="0"/>
        <v>20</v>
      </c>
      <c r="B44" s="59" t="s">
        <v>138</v>
      </c>
      <c r="C44" s="60"/>
      <c r="D44" s="60"/>
      <c r="E44" s="60"/>
      <c r="F44" s="60"/>
      <c r="G44" s="60"/>
      <c r="H44" s="61"/>
      <c r="I44" s="45" t="s">
        <v>72</v>
      </c>
      <c r="J44" s="3">
        <v>1</v>
      </c>
      <c r="K44" s="92">
        <f>20298/6</f>
        <v>3383</v>
      </c>
      <c r="L44" s="78"/>
    </row>
    <row r="45" spans="1:12" ht="15" customHeight="1" x14ac:dyDescent="0.25">
      <c r="A45" s="3"/>
      <c r="B45" s="59" t="s">
        <v>117</v>
      </c>
      <c r="C45" s="60"/>
      <c r="D45" s="60"/>
      <c r="E45" s="60"/>
      <c r="F45" s="60"/>
      <c r="G45" s="60"/>
      <c r="H45" s="60"/>
      <c r="I45" s="3"/>
      <c r="J45" s="46"/>
      <c r="K45" s="88">
        <f>SUM(K25:L44)</f>
        <v>106454.0097</v>
      </c>
      <c r="L45" s="89"/>
    </row>
    <row r="46" spans="1:12" x14ac:dyDescent="0.25">
      <c r="A46" s="3"/>
      <c r="B46" s="59" t="s">
        <v>134</v>
      </c>
      <c r="C46" s="60"/>
      <c r="D46" s="60"/>
      <c r="E46" s="60"/>
      <c r="F46" s="60"/>
      <c r="G46" s="60"/>
      <c r="H46" s="60"/>
      <c r="I46" s="3"/>
      <c r="J46" s="46"/>
      <c r="K46" s="77">
        <f>K45*0.14</f>
        <v>14903.561358000001</v>
      </c>
      <c r="L46" s="78"/>
    </row>
    <row r="47" spans="1:12" ht="15.75" thickBot="1" x14ac:dyDescent="0.3">
      <c r="A47" s="3"/>
      <c r="B47" s="6" t="s">
        <v>118</v>
      </c>
      <c r="I47" s="32"/>
      <c r="K47" s="79">
        <f>SUM(K45:L46)</f>
        <v>121357.571058</v>
      </c>
      <c r="L47" s="80"/>
    </row>
    <row r="48" spans="1:12" ht="16.5" thickBot="1" x14ac:dyDescent="0.3">
      <c r="A48" s="33"/>
      <c r="B48" s="34" t="s">
        <v>119</v>
      </c>
      <c r="C48" s="35"/>
      <c r="D48" s="35"/>
      <c r="E48" s="35"/>
      <c r="F48" s="35"/>
      <c r="G48" s="35"/>
      <c r="H48" s="36"/>
      <c r="I48" s="33"/>
      <c r="J48" s="33"/>
      <c r="K48" s="81">
        <f>K47+K24</f>
        <v>75114.171058000007</v>
      </c>
      <c r="L48" s="82"/>
    </row>
    <row r="49" spans="1:12" x14ac:dyDescent="0.25">
      <c r="A49" s="6" t="s">
        <v>21</v>
      </c>
    </row>
    <row r="50" spans="1:12" x14ac:dyDescent="0.25">
      <c r="A50" s="6" t="s">
        <v>23</v>
      </c>
      <c r="D50" s="13">
        <f>I4</f>
        <v>2014</v>
      </c>
      <c r="E50" s="6" t="s">
        <v>24</v>
      </c>
      <c r="G50" s="37">
        <f>K48-G20</f>
        <v>-66020.019233262137</v>
      </c>
      <c r="H50" s="6" t="s">
        <v>25</v>
      </c>
    </row>
    <row r="51" spans="1:12" ht="15.75" thickBot="1" x14ac:dyDescent="0.3">
      <c r="A51" s="6" t="s">
        <v>26</v>
      </c>
      <c r="B51" s="13">
        <f>I4</f>
        <v>2014</v>
      </c>
      <c r="C51" s="6" t="s">
        <v>29</v>
      </c>
    </row>
    <row r="52" spans="1:12" x14ac:dyDescent="0.25">
      <c r="A52" s="49" t="s">
        <v>2</v>
      </c>
      <c r="B52" s="83" t="s">
        <v>38</v>
      </c>
      <c r="C52" s="84"/>
      <c r="D52" s="84"/>
      <c r="E52" s="84"/>
      <c r="F52" s="83" t="s">
        <v>39</v>
      </c>
      <c r="G52" s="84"/>
      <c r="H52" s="85"/>
      <c r="I52" s="83" t="s">
        <v>40</v>
      </c>
      <c r="J52" s="84"/>
      <c r="K52" s="84"/>
      <c r="L52" s="85"/>
    </row>
    <row r="53" spans="1:12" ht="15.75" thickBot="1" x14ac:dyDescent="0.3">
      <c r="A53" s="50"/>
      <c r="B53" s="55"/>
      <c r="C53" s="56"/>
      <c r="D53" s="56"/>
      <c r="E53" s="56"/>
      <c r="F53" s="55"/>
      <c r="G53" s="56"/>
      <c r="H53" s="57"/>
      <c r="I53" s="55" t="s">
        <v>41</v>
      </c>
      <c r="J53" s="56"/>
      <c r="K53" s="56"/>
      <c r="L53" s="57"/>
    </row>
    <row r="54" spans="1:12" x14ac:dyDescent="0.25">
      <c r="A54" s="30" t="s">
        <v>32</v>
      </c>
      <c r="B54" s="71" t="s">
        <v>42</v>
      </c>
      <c r="C54" s="72"/>
      <c r="D54" s="72"/>
      <c r="E54" s="73"/>
      <c r="F54" s="74" t="s">
        <v>132</v>
      </c>
      <c r="G54" s="75"/>
      <c r="H54" s="76"/>
      <c r="I54" s="74" t="s">
        <v>48</v>
      </c>
      <c r="J54" s="75"/>
      <c r="K54" s="75"/>
      <c r="L54" s="76"/>
    </row>
    <row r="55" spans="1:12" x14ac:dyDescent="0.25">
      <c r="A55" s="3" t="s">
        <v>33</v>
      </c>
      <c r="B55" s="59" t="s">
        <v>43</v>
      </c>
      <c r="C55" s="60"/>
      <c r="D55" s="60"/>
      <c r="E55" s="61"/>
      <c r="F55" s="62" t="s">
        <v>49</v>
      </c>
      <c r="G55" s="63"/>
      <c r="H55" s="64"/>
      <c r="I55" s="62" t="s">
        <v>50</v>
      </c>
      <c r="J55" s="63"/>
      <c r="K55" s="63"/>
      <c r="L55" s="64"/>
    </row>
    <row r="56" spans="1:12" x14ac:dyDescent="0.25">
      <c r="A56" s="3" t="s">
        <v>34</v>
      </c>
      <c r="B56" s="59" t="s">
        <v>44</v>
      </c>
      <c r="C56" s="60"/>
      <c r="D56" s="60"/>
      <c r="E56" s="61"/>
      <c r="F56" s="62" t="s">
        <v>81</v>
      </c>
      <c r="G56" s="63"/>
      <c r="H56" s="64"/>
      <c r="I56" s="62" t="s">
        <v>82</v>
      </c>
      <c r="J56" s="63"/>
      <c r="K56" s="63"/>
      <c r="L56" s="64"/>
    </row>
    <row r="57" spans="1:12" x14ac:dyDescent="0.25">
      <c r="A57" s="3" t="s">
        <v>35</v>
      </c>
      <c r="B57" s="59" t="s">
        <v>45</v>
      </c>
      <c r="C57" s="60"/>
      <c r="D57" s="60"/>
      <c r="E57" s="61"/>
      <c r="F57" s="62" t="s">
        <v>83</v>
      </c>
      <c r="G57" s="63"/>
      <c r="H57" s="64"/>
      <c r="I57" s="62" t="s">
        <v>84</v>
      </c>
      <c r="J57" s="63"/>
      <c r="K57" s="63"/>
      <c r="L57" s="64"/>
    </row>
    <row r="58" spans="1:12" x14ac:dyDescent="0.25">
      <c r="A58" s="3" t="s">
        <v>36</v>
      </c>
      <c r="B58" s="59" t="s">
        <v>46</v>
      </c>
      <c r="C58" s="60"/>
      <c r="D58" s="60"/>
      <c r="E58" s="61"/>
      <c r="F58" s="62" t="s">
        <v>85</v>
      </c>
      <c r="G58" s="63"/>
      <c r="H58" s="64"/>
      <c r="I58" s="62" t="s">
        <v>86</v>
      </c>
      <c r="J58" s="63"/>
      <c r="K58" s="63"/>
      <c r="L58" s="64"/>
    </row>
    <row r="59" spans="1:12" ht="15.75" thickBot="1" x14ac:dyDescent="0.3">
      <c r="A59" s="38" t="s">
        <v>37</v>
      </c>
      <c r="B59" s="65" t="s">
        <v>47</v>
      </c>
      <c r="C59" s="66"/>
      <c r="D59" s="66"/>
      <c r="E59" s="67"/>
      <c r="F59" s="68" t="s">
        <v>87</v>
      </c>
      <c r="G59" s="69"/>
      <c r="H59" s="70"/>
      <c r="I59" s="68" t="s">
        <v>88</v>
      </c>
      <c r="J59" s="69"/>
      <c r="K59" s="69"/>
      <c r="L59" s="70"/>
    </row>
    <row r="60" spans="1:12" x14ac:dyDescent="0.25">
      <c r="A60" s="1" t="s">
        <v>53</v>
      </c>
      <c r="B60" s="13">
        <f>I4+1</f>
        <v>2015</v>
      </c>
      <c r="C60" s="6" t="s">
        <v>54</v>
      </c>
    </row>
    <row r="61" spans="1:12" x14ac:dyDescent="0.25">
      <c r="A61" s="44" t="s">
        <v>133</v>
      </c>
    </row>
    <row r="62" spans="1:12" x14ac:dyDescent="0.25">
      <c r="A62" s="44" t="s">
        <v>51</v>
      </c>
      <c r="E62" s="17">
        <f>H82</f>
        <v>11.493262797105094</v>
      </c>
      <c r="F62" s="6" t="s">
        <v>52</v>
      </c>
    </row>
    <row r="63" spans="1:12" x14ac:dyDescent="0.25">
      <c r="A63" s="43" t="s">
        <v>91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7"/>
    </row>
    <row r="64" spans="1:12" x14ac:dyDescent="0.25">
      <c r="A64" s="58" t="s">
        <v>92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1:12" x14ac:dyDescent="0.25">
      <c r="A65" s="58" t="s">
        <v>93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x14ac:dyDescent="0.25">
      <c r="A66" s="43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2" x14ac:dyDescent="0.25">
      <c r="A67" s="44" t="s">
        <v>128</v>
      </c>
      <c r="B67" s="13">
        <f>I4+1</f>
        <v>2015</v>
      </c>
      <c r="C67" s="6" t="s">
        <v>55</v>
      </c>
    </row>
    <row r="68" spans="1:12" x14ac:dyDescent="0.25">
      <c r="A68" s="44" t="s">
        <v>56</v>
      </c>
    </row>
    <row r="69" spans="1:12" x14ac:dyDescent="0.25">
      <c r="A69" s="44" t="s">
        <v>57</v>
      </c>
      <c r="J69" s="4">
        <v>8000</v>
      </c>
      <c r="K69" s="6" t="s">
        <v>10</v>
      </c>
    </row>
    <row r="70" spans="1:12" x14ac:dyDescent="0.25">
      <c r="A70" s="58" t="s">
        <v>90</v>
      </c>
      <c r="B70" s="58"/>
      <c r="C70" s="58"/>
      <c r="D70" s="58"/>
      <c r="E70" s="58"/>
      <c r="J70" s="4">
        <v>8000</v>
      </c>
      <c r="K70" s="6" t="s">
        <v>10</v>
      </c>
    </row>
    <row r="71" spans="1:12" x14ac:dyDescent="0.25">
      <c r="A71" s="44" t="s">
        <v>58</v>
      </c>
      <c r="J71" s="4">
        <v>1500</v>
      </c>
      <c r="K71" s="6" t="s">
        <v>10</v>
      </c>
    </row>
    <row r="72" spans="1:12" x14ac:dyDescent="0.25">
      <c r="A72" s="44" t="s">
        <v>89</v>
      </c>
      <c r="J72" s="4">
        <v>15000</v>
      </c>
      <c r="K72" s="6" t="s">
        <v>10</v>
      </c>
    </row>
    <row r="73" spans="1:12" x14ac:dyDescent="0.25">
      <c r="A73" s="44" t="s">
        <v>59</v>
      </c>
      <c r="J73" s="4">
        <v>8000</v>
      </c>
      <c r="K73" s="6" t="s">
        <v>10</v>
      </c>
    </row>
    <row r="74" spans="1:12" x14ac:dyDescent="0.25">
      <c r="A74" s="44" t="s">
        <v>60</v>
      </c>
      <c r="J74" s="4">
        <v>8000</v>
      </c>
      <c r="K74" s="6" t="s">
        <v>10</v>
      </c>
    </row>
    <row r="75" spans="1:12" x14ac:dyDescent="0.25">
      <c r="A75" s="44" t="s">
        <v>129</v>
      </c>
      <c r="J75" s="4">
        <v>150000</v>
      </c>
      <c r="K75" s="6" t="s">
        <v>10</v>
      </c>
    </row>
    <row r="76" spans="1:12" x14ac:dyDescent="0.25">
      <c r="A76" s="44" t="s">
        <v>121</v>
      </c>
      <c r="B76" s="5"/>
      <c r="C76" s="5"/>
      <c r="J76" s="4">
        <v>60000</v>
      </c>
      <c r="K76" s="6" t="s">
        <v>10</v>
      </c>
    </row>
    <row r="77" spans="1:12" x14ac:dyDescent="0.25">
      <c r="A77" s="44" t="s">
        <v>122</v>
      </c>
      <c r="B77" s="5"/>
      <c r="C77" s="5"/>
      <c r="J77" s="4">
        <v>50000</v>
      </c>
      <c r="K77" s="6" t="s">
        <v>10</v>
      </c>
    </row>
    <row r="78" spans="1:12" x14ac:dyDescent="0.25">
      <c r="A78" s="44" t="s">
        <v>123</v>
      </c>
      <c r="B78" s="5"/>
      <c r="C78" s="5"/>
      <c r="J78" s="4">
        <v>30000</v>
      </c>
      <c r="K78" s="6" t="s">
        <v>10</v>
      </c>
    </row>
    <row r="79" spans="1:12" x14ac:dyDescent="0.25">
      <c r="A79" s="44" t="s">
        <v>124</v>
      </c>
      <c r="B79" s="5"/>
      <c r="C79" s="5"/>
      <c r="J79" s="4">
        <v>80000</v>
      </c>
      <c r="K79" s="6" t="s">
        <v>10</v>
      </c>
    </row>
    <row r="80" spans="1:12" x14ac:dyDescent="0.25">
      <c r="A80" s="2" t="s">
        <v>61</v>
      </c>
      <c r="J80" s="22">
        <f>SUM(J69:J79)</f>
        <v>418500</v>
      </c>
      <c r="K80" s="40" t="s">
        <v>62</v>
      </c>
    </row>
    <row r="81" spans="1:12" x14ac:dyDescent="0.25">
      <c r="A81" s="44" t="s">
        <v>63</v>
      </c>
      <c r="H81" s="13">
        <f>I4</f>
        <v>2014</v>
      </c>
      <c r="I81" s="6" t="s">
        <v>71</v>
      </c>
      <c r="K81" s="22">
        <f>G50</f>
        <v>-66020.019233262137</v>
      </c>
    </row>
    <row r="82" spans="1:12" x14ac:dyDescent="0.25">
      <c r="A82" s="44" t="s">
        <v>64</v>
      </c>
      <c r="C82" s="37">
        <f>J80+K81</f>
        <v>352479.98076673783</v>
      </c>
      <c r="D82" s="13" t="s">
        <v>65</v>
      </c>
      <c r="E82" s="41">
        <f>I4+1</f>
        <v>2015</v>
      </c>
      <c r="F82" s="6" t="s">
        <v>67</v>
      </c>
      <c r="H82" s="17">
        <f>C82/(E6*12)</f>
        <v>11.493262797105094</v>
      </c>
      <c r="I82" s="6" t="s">
        <v>68</v>
      </c>
    </row>
    <row r="84" spans="1:12" x14ac:dyDescent="0.25">
      <c r="B84" s="6" t="s">
        <v>69</v>
      </c>
    </row>
    <row r="85" spans="1:12" x14ac:dyDescent="0.25">
      <c r="B85" s="6" t="s">
        <v>39</v>
      </c>
      <c r="I85" s="6" t="s">
        <v>70</v>
      </c>
    </row>
    <row r="86" spans="1:12" x14ac:dyDescent="0.25">
      <c r="L86" s="42" t="s">
        <v>102</v>
      </c>
    </row>
  </sheetData>
  <mergeCells count="84">
    <mergeCell ref="B26:H26"/>
    <mergeCell ref="K26:L26"/>
    <mergeCell ref="B43:H43"/>
    <mergeCell ref="K43:L43"/>
    <mergeCell ref="B23:H23"/>
    <mergeCell ref="K23:L23"/>
    <mergeCell ref="B24:H24"/>
    <mergeCell ref="K24:L24"/>
    <mergeCell ref="B25:H25"/>
    <mergeCell ref="K25:L25"/>
    <mergeCell ref="B27:H27"/>
    <mergeCell ref="K27:L27"/>
    <mergeCell ref="B28:H28"/>
    <mergeCell ref="K28:L28"/>
    <mergeCell ref="B29:H29"/>
    <mergeCell ref="K29:L29"/>
    <mergeCell ref="A2:L2"/>
    <mergeCell ref="A3:L3"/>
    <mergeCell ref="A7:B7"/>
    <mergeCell ref="A21:B21"/>
    <mergeCell ref="B22:H22"/>
    <mergeCell ref="K22:L22"/>
    <mergeCell ref="E4:H4"/>
    <mergeCell ref="B30:H30"/>
    <mergeCell ref="K30:L30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B38:H38"/>
    <mergeCell ref="K38:L38"/>
    <mergeCell ref="B39:H39"/>
    <mergeCell ref="K39:L39"/>
    <mergeCell ref="B40:H40"/>
    <mergeCell ref="K40:L40"/>
    <mergeCell ref="B45:H45"/>
    <mergeCell ref="K45:L45"/>
    <mergeCell ref="B41:H41"/>
    <mergeCell ref="K41:L41"/>
    <mergeCell ref="B42:H42"/>
    <mergeCell ref="K42:L42"/>
    <mergeCell ref="B44:H44"/>
    <mergeCell ref="K44:L44"/>
    <mergeCell ref="B46:H46"/>
    <mergeCell ref="K46:L46"/>
    <mergeCell ref="K47:L47"/>
    <mergeCell ref="K48:L48"/>
    <mergeCell ref="B52:E52"/>
    <mergeCell ref="F52:H52"/>
    <mergeCell ref="I52:L52"/>
    <mergeCell ref="F56:H56"/>
    <mergeCell ref="I56:L56"/>
    <mergeCell ref="B54:E54"/>
    <mergeCell ref="F54:H54"/>
    <mergeCell ref="I54:L54"/>
    <mergeCell ref="B55:E55"/>
    <mergeCell ref="F55:H55"/>
    <mergeCell ref="I55:L55"/>
    <mergeCell ref="B53:E53"/>
    <mergeCell ref="F53:H53"/>
    <mergeCell ref="I53:L53"/>
    <mergeCell ref="A70:E70"/>
    <mergeCell ref="B57:E57"/>
    <mergeCell ref="F57:H57"/>
    <mergeCell ref="I57:L57"/>
    <mergeCell ref="B58:E58"/>
    <mergeCell ref="F58:H58"/>
    <mergeCell ref="I58:L58"/>
    <mergeCell ref="B59:E59"/>
    <mergeCell ref="F59:H59"/>
    <mergeCell ref="I59:L59"/>
    <mergeCell ref="A64:L64"/>
    <mergeCell ref="A65:L65"/>
    <mergeCell ref="B56:E56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2015-12-24T06:43:50Z</dcterms:modified>
</cp:coreProperties>
</file>