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0020" yWindow="195" windowWidth="9165" windowHeight="7830"/>
  </bookViews>
  <sheets>
    <sheet name="2013" sheetId="2" r:id="rId1"/>
    <sheet name="2014" sheetId="3" state="hidden" r:id="rId2"/>
    <sheet name="информация о стоимости 2013" sheetId="4" r:id="rId3"/>
    <sheet name="информация о стоимости 2014" sheetId="5" state="hidden" r:id="rId4"/>
  </sheets>
  <definedNames>
    <definedName name="_xlnm.Print_Area" localSheetId="0">'2013'!$A$1:$L$62</definedName>
  </definedNames>
  <calcPr calcId="144525"/>
</workbook>
</file>

<file path=xl/calcChain.xml><?xml version="1.0" encoding="utf-8"?>
<calcChain xmlns="http://schemas.openxmlformats.org/spreadsheetml/2006/main">
  <c r="G16" i="3" l="1"/>
  <c r="G14" i="3"/>
  <c r="J82" i="3"/>
  <c r="B63" i="3"/>
  <c r="B71" i="3"/>
  <c r="E84" i="3" s="1"/>
  <c r="B6" i="3"/>
  <c r="K44" i="3"/>
  <c r="K43" i="3"/>
  <c r="B53" i="3" l="1"/>
  <c r="G22" i="3" l="1"/>
  <c r="G23" i="2"/>
  <c r="K28" i="3"/>
  <c r="K46" i="3" s="1"/>
  <c r="K34" i="2"/>
  <c r="I7" i="3"/>
  <c r="K47" i="3" l="1"/>
  <c r="K48" i="3" s="1"/>
  <c r="J13" i="3"/>
  <c r="A23" i="3"/>
  <c r="K35" i="2"/>
  <c r="J27" i="2"/>
  <c r="J56" i="2" l="1"/>
  <c r="G7" i="2"/>
  <c r="I7" i="2" s="1"/>
  <c r="A24" i="2" s="1"/>
  <c r="J14" i="2" l="1"/>
  <c r="K36" i="2" l="1"/>
  <c r="G38" i="2" s="1"/>
  <c r="I57" i="2" l="1"/>
  <c r="C58" i="2" s="1"/>
  <c r="G58" i="2" s="1"/>
  <c r="K26" i="3"/>
  <c r="K49" i="3" s="1"/>
  <c r="G51" i="3" s="1"/>
  <c r="I83" i="3" l="1"/>
  <c r="C84" i="3" s="1"/>
  <c r="G84" i="3" s="1"/>
  <c r="F65" i="3" s="1"/>
</calcChain>
</file>

<file path=xl/sharedStrings.xml><?xml version="1.0" encoding="utf-8"?>
<sst xmlns="http://schemas.openxmlformats.org/spreadsheetml/2006/main" count="429" uniqueCount="202">
  <si>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</si>
  <si>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</si>
  <si>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</si>
  <si>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</si>
  <si>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</si>
  <si>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</si>
  <si>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</si>
  <si>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</si>
  <si>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</si>
  <si>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</si>
  <si>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</si>
  <si>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</si>
  <si>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</si>
  <si>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</si>
  <si>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</si>
  <si>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</si>
  <si>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</si>
  <si>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</si>
  <si>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</si>
  <si>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</si>
  <si>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</si>
  <si>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</si>
  <si>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</si>
  <si>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Всего:</t>
  </si>
  <si>
    <t>ИТОГО: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</si>
  <si>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</si>
  <si>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</si>
  <si>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</si>
  <si>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</si>
  <si>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</si>
  <si>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</si>
  <si>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</si>
  <si>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</si>
  <si>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</si>
  <si>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</si>
  <si>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</si>
  <si>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</si>
  <si>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</si>
  <si>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</si>
  <si>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</si>
  <si>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</si>
  <si>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</si>
  <si>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</si>
  <si>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</si>
  <si>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</si>
  <si>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</si>
  <si>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</si>
  <si>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</si>
  <si>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</si>
  <si>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</si>
  <si>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</si>
  <si>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</si>
  <si>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</si>
  <si>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техническое освидетельствование лифта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</si>
  <si>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</si>
  <si>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</si>
  <si>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</si>
  <si>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</si>
  <si>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</si>
  <si>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</si>
  <si>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</si>
  <si>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</si>
  <si>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</si>
  <si>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</si>
  <si>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52,04 руб./чел.</t>
  </si>
  <si>
    <t>98,22 руб./чел.</t>
  </si>
  <si>
    <t xml:space="preserve">рубля          </t>
  </si>
  <si>
    <t>с  кв. метра.</t>
  </si>
  <si>
    <t xml:space="preserve">    на</t>
  </si>
  <si>
    <t>рубля   с  кв.  метра  в  месяц;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</si>
  <si>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</si>
  <si>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</si>
  <si>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t>232,17 руб./чел.</t>
  </si>
  <si>
    <t xml:space="preserve">  -  благоустройство территории</t>
  </si>
  <si>
    <t>( ОАО "Западное управление")</t>
  </si>
  <si>
    <t>6.  В</t>
  </si>
  <si>
    <t xml:space="preserve">   по дому</t>
  </si>
  <si>
    <t>40</t>
  </si>
  <si>
    <t xml:space="preserve">по ул.    Шмидта    за </t>
  </si>
  <si>
    <t>40      (</t>
  </si>
  <si>
    <t>Ремонт освещения в подъезде и подвале.</t>
  </si>
  <si>
    <t>5. В</t>
  </si>
  <si>
    <t xml:space="preserve">        составит </t>
  </si>
  <si>
    <t xml:space="preserve">1.В </t>
  </si>
  <si>
    <t>Ремонт освещения в подъезде (установка розеток в подвале, в этажном щите).</t>
  </si>
  <si>
    <t>год</t>
  </si>
  <si>
    <t xml:space="preserve"> рублей    ( </t>
  </si>
  <si>
    <r>
      <t>м</t>
    </r>
    <r>
      <rPr>
        <sz val="11"/>
        <color theme="1"/>
        <rFont val="Calibri"/>
        <family val="2"/>
        <charset val="204"/>
      </rPr>
      <t>²</t>
    </r>
  </si>
  <si>
    <t>0,019 Гкал/м</t>
  </si>
  <si>
    <t>0,027 Гкал/м</t>
  </si>
  <si>
    <t>301,44 руб./чел.</t>
  </si>
  <si>
    <t>74,71 руб./чел.</t>
  </si>
  <si>
    <t>116,82 руб./чел.</t>
  </si>
  <si>
    <t>кв.15-</t>
  </si>
  <si>
    <t xml:space="preserve">кв.20-          </t>
  </si>
  <si>
    <t xml:space="preserve">Замена общедомового прибора учета холодной воды. </t>
  </si>
  <si>
    <t>Монтаж дискового поворотного затвора Ду-65мм в ИТП.</t>
  </si>
  <si>
    <t>Замена крана, утепление труб ГВС и ХВС (в мусороприемной камере).</t>
  </si>
  <si>
    <t>Диагностика и ремонт коллективной телевизионной антены.</t>
  </si>
  <si>
    <t>Управление МКД (14%)</t>
  </si>
  <si>
    <t>Информационная доска для объявлений в подъезде дома.</t>
  </si>
  <si>
    <t>19,20 руб./м²</t>
  </si>
  <si>
    <t xml:space="preserve">кв. 3 -  </t>
  </si>
  <si>
    <t xml:space="preserve">кв.39 -      </t>
  </si>
  <si>
    <t xml:space="preserve">кв.10 -  </t>
  </si>
  <si>
    <t xml:space="preserve">кв.22 -              </t>
  </si>
  <si>
    <t xml:space="preserve">кв.45 -   </t>
  </si>
  <si>
    <t xml:space="preserve">кв.30 -   </t>
  </si>
  <si>
    <t xml:space="preserve"> Что  с   учетом  перерасхода (+) или экономии (-)   средств   в   2012   году  в  размере</t>
  </si>
  <si>
    <t>м</t>
  </si>
  <si>
    <t>Перерасход (+) или экономия (-) средств в 2013 году.</t>
  </si>
  <si>
    <t>состоянию  на   31 декабря</t>
  </si>
  <si>
    <t>Диагностика и мелкий ремонт теплосчетчика.</t>
  </si>
  <si>
    <t>состоянию  на   31  декабря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</si>
  <si>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</si>
  <si>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r>
      <t>16,35 руб./м</t>
    </r>
    <r>
      <rPr>
        <sz val="11"/>
        <rFont val="Calibri"/>
        <family val="2"/>
        <charset val="204"/>
      </rPr>
      <t>²</t>
    </r>
  </si>
  <si>
    <r>
      <t>3,5 руб./м</t>
    </r>
    <r>
      <rPr>
        <sz val="11"/>
        <rFont val="Calibri"/>
        <family val="2"/>
        <charset val="204"/>
      </rPr>
      <t>²</t>
    </r>
  </si>
  <si>
    <t>Монтаж вентиляции в подвальном помещении.</t>
  </si>
  <si>
    <t>Шм 40(2)</t>
  </si>
  <si>
    <t>Замена шаровых кранов, по стоякам кв. 1, 2, 3.</t>
  </si>
  <si>
    <t>Генеральная  уборка подъезда в апреле.</t>
  </si>
  <si>
    <t>Монтаж балансировочного клапана.</t>
  </si>
  <si>
    <r>
      <t xml:space="preserve">Монтаж шаровых кранов на грязевики </t>
    </r>
    <r>
      <rPr>
        <sz val="11"/>
        <color theme="1"/>
        <rFont val="Calibri"/>
        <family val="2"/>
        <charset val="204"/>
      </rPr>
      <t>ø15мм (тепловой  пункт).</t>
    </r>
  </si>
  <si>
    <t>Покраска бордюров.</t>
  </si>
  <si>
    <t>Всего в 2014году:</t>
  </si>
  <si>
    <t>ИТОГО за 2014год:</t>
  </si>
  <si>
    <t>ИТОГО на 31.12.2014г:</t>
  </si>
  <si>
    <t>п.м.</t>
  </si>
  <si>
    <t>Закрытие вентиляционных шахт и парапетов.</t>
  </si>
  <si>
    <t>Установка энергосберегающих ламп в подъезде 1, 2этажи.</t>
  </si>
  <si>
    <r>
      <t xml:space="preserve">Замена балансировочного вентиля </t>
    </r>
    <r>
      <rPr>
        <sz val="11"/>
        <color theme="1"/>
        <rFont val="Calibri"/>
        <family val="2"/>
        <charset val="204"/>
      </rPr>
      <t>ø 32, монтаж шарового крана.</t>
    </r>
  </si>
  <si>
    <t>Замена выключателя в подъезде на 1 этаже.</t>
  </si>
  <si>
    <t>Монтаж доводчика на двери.</t>
  </si>
  <si>
    <t>Генеральная  уборка подъезда в сентябре.</t>
  </si>
  <si>
    <t xml:space="preserve"> - </t>
  </si>
  <si>
    <t>Передача бесхозных сетей тепловой энергии.</t>
  </si>
  <si>
    <t>Закрытие поэтажных щитов на 5, 6, 8, 9 этажах.</t>
  </si>
  <si>
    <t>40 (</t>
  </si>
  <si>
    <t xml:space="preserve"> рублей ( </t>
  </si>
  <si>
    <t xml:space="preserve">кв.5 -  </t>
  </si>
  <si>
    <t>кв.10-</t>
  </si>
  <si>
    <t>кв.18 -</t>
  </si>
  <si>
    <t>кв.31 -</t>
  </si>
  <si>
    <t>кв.39 -</t>
  </si>
  <si>
    <t>кв.30 -</t>
  </si>
  <si>
    <t>кв.20 -</t>
  </si>
  <si>
    <t xml:space="preserve"> Что с  учетом  перерасхода (+) или экономии (-) средств в 2014 году в размере</t>
  </si>
  <si>
    <t xml:space="preserve"> -  установка отлива окна на 10 этаже</t>
  </si>
  <si>
    <t xml:space="preserve"> -  ремонт водосточной системы</t>
  </si>
  <si>
    <t xml:space="preserve"> -  ремонт подъезда (с заменой плитки на межэтажных площадках)</t>
  </si>
  <si>
    <t xml:space="preserve">  - поверка (замена) манометров и термометров</t>
  </si>
  <si>
    <t xml:space="preserve">  - техническое освидетельствование лифта</t>
  </si>
  <si>
    <t>Замена  энергосберегающих ламп 1, 2 этажи, тамбур.</t>
  </si>
  <si>
    <t xml:space="preserve"> - содержание общего имущества -   21,46   рубля с кв.метра общей площади в месяц;</t>
  </si>
  <si>
    <t xml:space="preserve"> -  монтаж металлической двери в подвал</t>
  </si>
  <si>
    <t>Монтаж греющего кабеля на стояки ГВС И ХВС в помещении мусорокамеры.</t>
  </si>
  <si>
    <t xml:space="preserve">Замена манометров в ИТП. </t>
  </si>
  <si>
    <t>Замена термометров в ИТП.</t>
  </si>
  <si>
    <t xml:space="preserve"> -  заделка трещин в отмостке вокруг дома</t>
  </si>
  <si>
    <t>рубля),     израсходовано</t>
  </si>
  <si>
    <t>рубля</t>
  </si>
  <si>
    <t>5.  Плата за текущий ремонт, начисленная в размере</t>
  </si>
  <si>
    <t>4.  Плата за содержание , начислена в размере</t>
  </si>
  <si>
    <t>4.  Плата за содержание  начислена в размере</t>
  </si>
  <si>
    <t>Шмидта, 40</t>
  </si>
  <si>
    <t>Описание содержания каждой работы (услуги)</t>
  </si>
  <si>
    <t>Результат выполнения работы (оказания услуги)</t>
  </si>
  <si>
    <t>Конструктивные особенности, техническое состояние общего имущества многоквартирного дома, определяющие выбор конкретных работ (услуг)</t>
  </si>
  <si>
    <t>Стоимость выполнения работы (оказания услуги)</t>
  </si>
  <si>
    <t>Единица измерения</t>
  </si>
  <si>
    <t>Периодичность выполнения работы (оказания услуги)</t>
  </si>
  <si>
    <t>Гарантийный срок</t>
  </si>
  <si>
    <t>Аварийно-диспетчерское обслуживание</t>
  </si>
  <si>
    <t xml:space="preserve"> Устранение неисправностей аварийного характера. Надлежащее оформление принятой заявки и контроль за ее исполнением</t>
  </si>
  <si>
    <t>руб./кв.м. общей площади</t>
  </si>
  <si>
    <t>Круглосуточно</t>
  </si>
  <si>
    <t>Не предусмотрен</t>
  </si>
  <si>
    <t>Работы по содержанию мест общего пользования, входящих в состав общего имущества</t>
  </si>
  <si>
    <t>Надлежащее санитарное состояние придомовой территории</t>
  </si>
  <si>
    <t>Надлежащее санитарное состояние мест общего пользования</t>
  </si>
  <si>
    <t>Наличие мест общего пользования</t>
  </si>
  <si>
    <t>Наличие придомовой территории</t>
  </si>
  <si>
    <t>Работы, выполняемые в целях надлежащего содержания лифта (лифтов)</t>
  </si>
  <si>
    <t>Надлежащее техническое состояние лифта (лифтов)</t>
  </si>
  <si>
    <t>Наличие лифта (лифтов)</t>
  </si>
  <si>
    <t>В течение месяца</t>
  </si>
  <si>
    <t>Работы по содержанию придомовой территории</t>
  </si>
  <si>
    <t>26 раз в месяц</t>
  </si>
  <si>
    <t>Согласно графику</t>
  </si>
  <si>
    <t>Работы, выполняемые в целях надлежащего содержания конструктивных элементов дома, а также внутридомового инженерного оборудования</t>
  </si>
  <si>
    <t>Работы, выполняемые в целях надлежащего содержания электрооборудования дома</t>
  </si>
  <si>
    <t>Наличие электрооборудования</t>
  </si>
  <si>
    <t>Наличие  внутридомового инженерного оборудования</t>
  </si>
  <si>
    <t xml:space="preserve">Надлежащее техническое состояние </t>
  </si>
  <si>
    <t>Работы по обеспечению вывоза твердых бытовых отходов</t>
  </si>
  <si>
    <t>Наличие контейнерной площадки, бункера, мусоросборника</t>
  </si>
  <si>
    <t>Ежедневно (в рабочие дни)</t>
  </si>
  <si>
    <t>Ежедневно</t>
  </si>
  <si>
    <t>руб./куб. м. вывозимых ТБО</t>
  </si>
  <si>
    <t>руб./лифт</t>
  </si>
  <si>
    <t>Услуги и работы по управлению МКД</t>
  </si>
  <si>
    <t>Описание выполняемых работ (оказываемых услуг) по содержанию общего имущества  и их стоимости в расчете на единицу измерения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</si>
</sst>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4ECC5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0" fontId="22" fillId="0" borderId="0"/>
  </cellStyleXfs>
  <cellXfs count="281">
    <xf numFmtId="0" fontId="0" fillId="0" borderId="0" xfId="0"/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Fill="1"/>
    <xf numFmtId="0" fontId="7" fillId="0" borderId="0" xfId="0" applyFont="1" applyAlignment="1">
      <alignment horizontal="right"/>
    </xf>
    <xf numFmtId="0" fontId="0" fillId="0" borderId="10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2" fillId="3" borderId="16" xfId="0" applyFont="1" applyFill="1" applyBorder="1" applyAlignment="1">
      <alignment horizontal="right" vertical="top" wrapText="1"/>
    </xf>
    <xf numFmtId="0" fontId="9" fillId="0" borderId="0" xfId="0" applyFont="1"/>
    <xf numFmtId="0" fontId="0" fillId="0" borderId="0" xfId="0" applyFont="1"/>
    <xf numFmtId="4" fontId="0" fillId="0" borderId="0" xfId="0" applyNumberFormat="1" applyFont="1"/>
    <xf numFmtId="0" fontId="13" fillId="0" borderId="10" xfId="0" applyFont="1" applyFill="1" applyBorder="1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right"/>
    </xf>
    <xf numFmtId="49" fontId="14" fillId="0" borderId="0" xfId="0" applyNumberFormat="1" applyFont="1" applyAlignment="1">
      <alignment horizontal="center"/>
    </xf>
    <xf numFmtId="0" fontId="14" fillId="0" borderId="0" xfId="0" applyFont="1" applyAlignment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0" xfId="0" applyNumberFormat="1" applyFont="1" applyAlignment="1"/>
    <xf numFmtId="4" fontId="17" fillId="0" borderId="0" xfId="0" applyNumberFormat="1" applyFont="1"/>
    <xf numFmtId="4" fontId="13" fillId="0" borderId="0" xfId="0" applyNumberFormat="1" applyFont="1"/>
    <xf numFmtId="0" fontId="16" fillId="0" borderId="0" xfId="0" applyFont="1" applyAlignment="1">
      <alignment horizontal="center"/>
    </xf>
    <xf numFmtId="4" fontId="18" fillId="0" borderId="0" xfId="0" applyNumberFormat="1" applyFont="1"/>
    <xf numFmtId="0" fontId="16" fillId="0" borderId="0" xfId="0" applyFont="1" applyAlignment="1">
      <alignment horizontal="left"/>
    </xf>
    <xf numFmtId="4" fontId="18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3" xfId="0" applyFont="1" applyBorder="1"/>
    <xf numFmtId="0" fontId="18" fillId="0" borderId="13" xfId="0" applyFont="1" applyBorder="1" applyAlignment="1"/>
    <xf numFmtId="0" fontId="18" fillId="0" borderId="14" xfId="0" applyFont="1" applyBorder="1" applyAlignment="1"/>
    <xf numFmtId="0" fontId="18" fillId="0" borderId="15" xfId="0" applyFont="1" applyBorder="1" applyAlignment="1"/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1" fontId="13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/>
    </xf>
    <xf numFmtId="3" fontId="13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13" fillId="0" borderId="0" xfId="0" applyNumberFormat="1" applyFont="1" applyFill="1"/>
    <xf numFmtId="0" fontId="13" fillId="0" borderId="0" xfId="0" applyFont="1" applyFill="1"/>
    <xf numFmtId="0" fontId="13" fillId="0" borderId="0" xfId="0" applyFont="1" applyFill="1" applyAlignment="1">
      <alignment horizontal="right"/>
    </xf>
    <xf numFmtId="4" fontId="1" fillId="0" borderId="0" xfId="0" applyNumberFormat="1" applyFont="1" applyFill="1"/>
    <xf numFmtId="4" fontId="6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4" fontId="0" fillId="0" borderId="0" xfId="0" applyNumberFormat="1" applyFill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/>
    <xf numFmtId="4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left"/>
    </xf>
    <xf numFmtId="4" fontId="0" fillId="0" borderId="0" xfId="0" applyNumberFormat="1" applyFont="1" applyFill="1"/>
    <xf numFmtId="0" fontId="0" fillId="0" borderId="0" xfId="0" applyFont="1" applyFill="1"/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0" fontId="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/>
    <xf numFmtId="0" fontId="1" fillId="0" borderId="2" xfId="0" applyFont="1" applyFill="1" applyBorder="1" applyAlignment="1">
      <alignment horizontal="center"/>
    </xf>
    <xf numFmtId="4" fontId="1" fillId="0" borderId="2" xfId="0" applyNumberFormat="1" applyFont="1" applyFill="1" applyBorder="1" applyAlignment="1"/>
    <xf numFmtId="0" fontId="1" fillId="0" borderId="3" xfId="0" applyFont="1" applyFill="1" applyBorder="1" applyAlignment="1">
      <alignment horizontal="center"/>
    </xf>
    <xf numFmtId="4" fontId="1" fillId="0" borderId="15" xfId="0" applyNumberFormat="1" applyFont="1" applyFill="1" applyBorder="1" applyAlignment="1"/>
    <xf numFmtId="3" fontId="0" fillId="0" borderId="9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2" xfId="0" applyFill="1" applyBorder="1"/>
    <xf numFmtId="3" fontId="0" fillId="0" borderId="0" xfId="0" applyNumberFormat="1" applyFill="1"/>
    <xf numFmtId="0" fontId="0" fillId="0" borderId="3" xfId="0" applyFill="1" applyBorder="1"/>
    <xf numFmtId="4" fontId="0" fillId="0" borderId="3" xfId="0" applyNumberFormat="1" applyFill="1" applyBorder="1"/>
    <xf numFmtId="0" fontId="1" fillId="0" borderId="6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0" fillId="0" borderId="0" xfId="0"/>
    <xf numFmtId="0" fontId="0" fillId="0" borderId="0" xfId="0" applyFill="1"/>
    <xf numFmtId="4" fontId="0" fillId="0" borderId="0" xfId="0" applyNumberFormat="1" applyFill="1" applyAlignment="1">
      <alignment horizontal="center"/>
    </xf>
    <xf numFmtId="0" fontId="1" fillId="0" borderId="0" xfId="0" applyFont="1" applyFill="1"/>
    <xf numFmtId="0" fontId="5" fillId="0" borderId="0" xfId="0" applyFont="1" applyAlignment="1">
      <alignment horizontal="left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0" fontId="13" fillId="0" borderId="0" xfId="0" applyFont="1"/>
    <xf numFmtId="0" fontId="20" fillId="0" borderId="0" xfId="1" applyFont="1" applyAlignment="1" applyProtection="1">
      <alignment horizontal="center" vertical="center"/>
      <protection hidden="1"/>
    </xf>
    <xf numFmtId="0" fontId="21" fillId="0" borderId="0" xfId="1" applyFont="1" applyFill="1" applyAlignment="1" applyProtection="1">
      <alignment horizontal="center" vertical="center"/>
      <protection hidden="1"/>
    </xf>
    <xf numFmtId="0" fontId="23" fillId="4" borderId="17" xfId="2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4" fontId="0" fillId="0" borderId="17" xfId="0" applyNumberFormat="1" applyBorder="1" applyAlignment="1">
      <alignment horizontal="center" vertical="center"/>
    </xf>
    <xf numFmtId="0" fontId="18" fillId="0" borderId="6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3" fillId="0" borderId="8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2" fontId="13" fillId="0" borderId="8" xfId="0" applyNumberFormat="1" applyFont="1" applyBorder="1" applyAlignment="1">
      <alignment horizontal="right"/>
    </xf>
    <xf numFmtId="2" fontId="13" fillId="0" borderId="9" xfId="0" applyNumberFormat="1" applyFont="1" applyBorder="1" applyAlignment="1">
      <alignment horizontal="right"/>
    </xf>
    <xf numFmtId="0" fontId="13" fillId="0" borderId="0" xfId="0" applyFont="1" applyFill="1" applyAlignment="1">
      <alignment horizontal="left"/>
    </xf>
    <xf numFmtId="4" fontId="13" fillId="0" borderId="8" xfId="0" applyNumberFormat="1" applyFont="1" applyFill="1" applyBorder="1" applyAlignment="1">
      <alignment horizontal="right"/>
    </xf>
    <xf numFmtId="4" fontId="13" fillId="0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6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6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18" fillId="0" borderId="4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4" fontId="13" fillId="0" borderId="8" xfId="0" applyNumberFormat="1" applyFont="1" applyBorder="1" applyAlignment="1">
      <alignment horizontal="right"/>
    </xf>
    <xf numFmtId="4" fontId="13" fillId="0" borderId="9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right"/>
    </xf>
    <xf numFmtId="4" fontId="13" fillId="0" borderId="7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4" fontId="17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0" fontId="18" fillId="0" borderId="4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0" borderId="0" xfId="0" applyNumberFormat="1" applyFont="1" applyFill="1" applyAlignment="1">
      <alignment horizontal="right"/>
    </xf>
    <xf numFmtId="4" fontId="13" fillId="0" borderId="4" xfId="0" applyNumberFormat="1" applyFont="1" applyFill="1" applyBorder="1" applyAlignment="1">
      <alignment horizontal="right"/>
    </xf>
    <xf numFmtId="4" fontId="13" fillId="0" borderId="5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0" fillId="0" borderId="0" xfId="0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13" fillId="0" borderId="7" xfId="0" applyFont="1" applyFill="1" applyBorder="1" applyAlignment="1">
      <alignment horizontal="left"/>
    </xf>
    <xf numFmtId="0" fontId="13" fillId="0" borderId="6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3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13" fillId="0" borderId="4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3" fillId="0" borderId="4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1" fillId="0" borderId="6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/>
    </xf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1" fillId="0" borderId="13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2" fillId="0" borderId="0" xfId="0" applyFont="1" applyFill="1" applyAlignment="1">
      <alignment horizontal="center"/>
    </xf>
    <xf numFmtId="4" fontId="3" fillId="0" borderId="0" xfId="0" applyNumberFormat="1" applyFont="1" applyFill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24" fillId="0" borderId="0" xfId="1" applyFont="1" applyAlignment="1" applyProtection="1">
      <alignment horizontal="center" vertical="center"/>
      <protection hidden="1"/>
    </xf>
  </cellXfs>
  <cellStyles count="3">
    <cellStyle name="Обычный" xfId="0" builtinId="0"/>
    <cellStyle name="Обычный 16" xfId="1"/>
    <cellStyle name="Обычный 2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"/>
  <sheetViews>
    <sheetView tabSelected="1" view="pageBreakPreview" zoomScaleNormal="100" zoomScaleSheetLayoutView="100" workbookViewId="0">
      <selection activeCell="H18" sqref="H18"/>
    </sheetView>
  </sheetViews>
  <sheetFormatPr defaultRowHeight="15" x14ac:dyDescent="0.25"/>
  <cols>
    <col min="1" max="1" width="6.42578125" style="48" customWidth="1"/>
    <col min="2" max="2" width="9.42578125" style="48" customWidth="1"/>
    <col min="3" max="3" width="15" style="48" customWidth="1"/>
    <col min="4" max="4" width="6.28515625" style="48" customWidth="1"/>
    <col min="5" max="5" width="8.140625" style="48" customWidth="1"/>
    <col min="6" max="6" width="10.28515625" style="48" customWidth="1"/>
    <col min="7" max="7" width="11.28515625" style="48" customWidth="1"/>
    <col min="8" max="8" width="7.7109375" style="48" customWidth="1"/>
    <col min="9" max="9" width="9.42578125" customWidth="1"/>
    <col min="10" max="10" width="11.28515625" customWidth="1"/>
    <col min="11" max="11" width="5.28515625" customWidth="1"/>
    <col min="12" max="12" width="5.5703125" customWidth="1"/>
    <col min="13" max="13" width="4.5703125" customWidth="1"/>
    <col min="18" max="18" width="11.5703125" customWidth="1"/>
  </cols>
  <sheetData>
    <row r="1" spans="1:24" x14ac:dyDescent="0.25">
      <c r="K1" s="21" t="s">
        <v>118</v>
      </c>
    </row>
    <row r="2" spans="1:24" ht="18.75" x14ac:dyDescent="0.3">
      <c r="A2" s="214" t="s">
        <v>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31"/>
    </row>
    <row r="3" spans="1:24" ht="18.75" x14ac:dyDescent="0.3">
      <c r="A3" s="214" t="s">
        <v>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31"/>
      <c r="P3" s="41"/>
    </row>
    <row r="4" spans="1:24" ht="18.75" x14ac:dyDescent="0.3">
      <c r="A4" s="52"/>
      <c r="B4" s="53"/>
      <c r="C4" s="52"/>
      <c r="D4" s="54" t="s">
        <v>2</v>
      </c>
      <c r="E4" s="55" t="s">
        <v>77</v>
      </c>
      <c r="F4" s="56" t="s">
        <v>78</v>
      </c>
      <c r="G4" s="56"/>
      <c r="H4" s="56"/>
      <c r="I4" s="23">
        <v>2013</v>
      </c>
      <c r="J4" s="11" t="s">
        <v>85</v>
      </c>
    </row>
    <row r="5" spans="1:24" ht="19.5" customHeight="1" x14ac:dyDescent="0.35"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32"/>
      <c r="N5" s="213"/>
      <c r="O5" s="213"/>
      <c r="P5" s="213"/>
      <c r="Q5" s="213"/>
      <c r="R5" s="213"/>
    </row>
    <row r="6" spans="1:24" ht="15.75" x14ac:dyDescent="0.25">
      <c r="A6" s="57" t="s">
        <v>83</v>
      </c>
      <c r="B6" s="58">
        <v>2013</v>
      </c>
      <c r="C6" s="48" t="s">
        <v>76</v>
      </c>
      <c r="D6" s="50" t="s">
        <v>79</v>
      </c>
      <c r="E6" s="59">
        <v>2570.8000000000002</v>
      </c>
      <c r="F6" s="48" t="s">
        <v>114</v>
      </c>
    </row>
    <row r="7" spans="1:24" ht="15.75" x14ac:dyDescent="0.25">
      <c r="A7" s="215">
        <v>545797.31000000006</v>
      </c>
      <c r="B7" s="215"/>
      <c r="C7" s="60" t="s">
        <v>3</v>
      </c>
      <c r="G7" s="61">
        <f>(A7-J8)</f>
        <v>288459.88000000006</v>
      </c>
      <c r="H7" s="50" t="s">
        <v>86</v>
      </c>
      <c r="I7" s="3">
        <f>(G7/A7)*100</f>
        <v>52.851099614250572</v>
      </c>
      <c r="J7" t="s">
        <v>4</v>
      </c>
      <c r="W7" s="12"/>
      <c r="X7" t="s">
        <v>87</v>
      </c>
    </row>
    <row r="8" spans="1:24" ht="15.75" x14ac:dyDescent="0.25">
      <c r="A8" s="48" t="s">
        <v>5</v>
      </c>
      <c r="J8" s="137">
        <v>257337.43</v>
      </c>
      <c r="K8" t="s">
        <v>6</v>
      </c>
      <c r="U8" s="42"/>
    </row>
    <row r="9" spans="1:24" x14ac:dyDescent="0.25">
      <c r="A9" s="48" t="s">
        <v>7</v>
      </c>
    </row>
    <row r="10" spans="1:24" s="45" customFormat="1" x14ac:dyDescent="0.25">
      <c r="A10" s="48" t="s">
        <v>102</v>
      </c>
      <c r="B10" s="62">
        <v>9321.76</v>
      </c>
      <c r="C10" s="48" t="s">
        <v>12</v>
      </c>
      <c r="D10" s="48"/>
      <c r="E10" s="48" t="s">
        <v>94</v>
      </c>
      <c r="F10" s="62">
        <v>16035.78</v>
      </c>
      <c r="G10" s="48" t="s">
        <v>12</v>
      </c>
      <c r="H10" s="48"/>
      <c r="I10" s="45" t="s">
        <v>103</v>
      </c>
      <c r="J10" s="46">
        <v>12180.86</v>
      </c>
      <c r="K10" s="45" t="s">
        <v>12</v>
      </c>
    </row>
    <row r="11" spans="1:24" s="45" customFormat="1" x14ac:dyDescent="0.25">
      <c r="A11" s="48" t="s">
        <v>104</v>
      </c>
      <c r="B11" s="62">
        <v>12601.33</v>
      </c>
      <c r="C11" s="48" t="s">
        <v>12</v>
      </c>
      <c r="D11" s="48"/>
      <c r="E11" s="48" t="s">
        <v>105</v>
      </c>
      <c r="F11" s="62">
        <v>12999.35</v>
      </c>
      <c r="G11" s="48" t="s">
        <v>12</v>
      </c>
      <c r="H11" s="48"/>
      <c r="I11" s="45" t="s">
        <v>106</v>
      </c>
      <c r="J11" s="46">
        <v>14010.08</v>
      </c>
      <c r="K11" s="45" t="s">
        <v>12</v>
      </c>
    </row>
    <row r="12" spans="1:24" s="45" customFormat="1" x14ac:dyDescent="0.25">
      <c r="A12" s="48" t="s">
        <v>93</v>
      </c>
      <c r="B12" s="62">
        <v>11374.05</v>
      </c>
      <c r="C12" s="48" t="s">
        <v>12</v>
      </c>
      <c r="D12" s="48"/>
      <c r="E12" s="48" t="s">
        <v>107</v>
      </c>
      <c r="F12" s="62">
        <v>12004.54</v>
      </c>
      <c r="G12" s="48" t="s">
        <v>12</v>
      </c>
      <c r="H12" s="48"/>
      <c r="J12" s="46"/>
    </row>
    <row r="13" spans="1:24" ht="15.75" thickBot="1" x14ac:dyDescent="0.3">
      <c r="B13" s="62"/>
    </row>
    <row r="14" spans="1:24" ht="17.25" thickTop="1" thickBot="1" x14ac:dyDescent="0.3">
      <c r="A14" s="48" t="s">
        <v>62</v>
      </c>
      <c r="J14" s="20">
        <f>G15+G16+G17+G18</f>
        <v>257337.43000000002</v>
      </c>
      <c r="K14" s="14"/>
      <c r="P14" s="43"/>
    </row>
    <row r="15" spans="1:24" ht="15.75" thickTop="1" x14ac:dyDescent="0.25">
      <c r="A15" s="63" t="s">
        <v>8</v>
      </c>
      <c r="B15" s="48" t="s">
        <v>9</v>
      </c>
      <c r="G15" s="64">
        <v>103545.63</v>
      </c>
      <c r="H15" s="48" t="s">
        <v>12</v>
      </c>
      <c r="P15" s="138"/>
    </row>
    <row r="16" spans="1:24" x14ac:dyDescent="0.25">
      <c r="A16" s="63" t="s">
        <v>8</v>
      </c>
      <c r="B16" s="48" t="s">
        <v>10</v>
      </c>
      <c r="G16" s="64">
        <v>48730.32</v>
      </c>
      <c r="H16" s="48" t="s">
        <v>12</v>
      </c>
    </row>
    <row r="17" spans="1:21" x14ac:dyDescent="0.25">
      <c r="A17" s="63" t="s">
        <v>8</v>
      </c>
      <c r="B17" s="48" t="s">
        <v>11</v>
      </c>
      <c r="G17" s="64">
        <v>16278.41</v>
      </c>
      <c r="H17" s="48" t="s">
        <v>12</v>
      </c>
      <c r="K17" s="1"/>
      <c r="L17" s="6"/>
      <c r="M17" s="6"/>
    </row>
    <row r="18" spans="1:21" x14ac:dyDescent="0.25">
      <c r="A18" s="63" t="s">
        <v>8</v>
      </c>
      <c r="B18" s="48" t="s">
        <v>15</v>
      </c>
      <c r="G18" s="64">
        <v>88783.07</v>
      </c>
      <c r="H18" s="48" t="s">
        <v>12</v>
      </c>
    </row>
    <row r="19" spans="1:21" s="138" customFormat="1" x14ac:dyDescent="0.25">
      <c r="A19" s="63"/>
      <c r="B19" s="145"/>
      <c r="C19" s="145"/>
      <c r="D19" s="145"/>
      <c r="E19" s="145"/>
      <c r="F19" s="145"/>
      <c r="G19" s="64"/>
      <c r="H19" s="145"/>
    </row>
    <row r="20" spans="1:21" s="138" customFormat="1" x14ac:dyDescent="0.25">
      <c r="A20" s="142" t="s">
        <v>162</v>
      </c>
      <c r="F20" s="143">
        <v>168130.84</v>
      </c>
      <c r="G20" s="139" t="s">
        <v>13</v>
      </c>
      <c r="H20" s="141"/>
      <c r="I20" s="140"/>
    </row>
    <row r="21" spans="1:21" x14ac:dyDescent="0.25">
      <c r="A21" s="222">
        <v>95822.97</v>
      </c>
      <c r="B21" s="222"/>
      <c r="C21" s="139" t="s">
        <v>159</v>
      </c>
      <c r="D21" s="138"/>
      <c r="E21" s="138"/>
      <c r="F21" s="143">
        <v>168130.84</v>
      </c>
      <c r="G21" s="139" t="s">
        <v>160</v>
      </c>
      <c r="H21" s="138"/>
      <c r="I21" s="143"/>
      <c r="J21" s="140"/>
    </row>
    <row r="22" spans="1:21" s="138" customFormat="1" x14ac:dyDescent="0.25">
      <c r="A22" s="144"/>
      <c r="B22" s="144"/>
      <c r="C22" s="139"/>
      <c r="F22" s="143"/>
      <c r="G22" s="139"/>
      <c r="I22" s="141"/>
      <c r="J22" s="140"/>
    </row>
    <row r="23" spans="1:21" x14ac:dyDescent="0.25">
      <c r="A23" s="65" t="s">
        <v>161</v>
      </c>
      <c r="G23" s="66">
        <f>E6*3.5*4/1.03</f>
        <v>34942.912621359224</v>
      </c>
      <c r="H23" s="48" t="s">
        <v>13</v>
      </c>
    </row>
    <row r="24" spans="1:21" ht="15.75" thickBot="1" x14ac:dyDescent="0.3">
      <c r="A24" s="216">
        <f>(G23*I7/100)</f>
        <v>18467.713557635099</v>
      </c>
      <c r="B24" s="216"/>
      <c r="C24" s="48" t="s">
        <v>16</v>
      </c>
    </row>
    <row r="25" spans="1:21" x14ac:dyDescent="0.25">
      <c r="A25" s="67" t="s">
        <v>2</v>
      </c>
      <c r="B25" s="217" t="s">
        <v>22</v>
      </c>
      <c r="C25" s="218"/>
      <c r="D25" s="218"/>
      <c r="E25" s="218"/>
      <c r="F25" s="218"/>
      <c r="G25" s="218"/>
      <c r="H25" s="219"/>
      <c r="I25" s="4" t="s">
        <v>20</v>
      </c>
      <c r="J25" s="7" t="s">
        <v>19</v>
      </c>
      <c r="K25" s="220" t="s">
        <v>17</v>
      </c>
      <c r="L25" s="221"/>
      <c r="M25" s="35"/>
    </row>
    <row r="26" spans="1:21" ht="15.75" thickBot="1" x14ac:dyDescent="0.3">
      <c r="A26" s="68" t="s">
        <v>14</v>
      </c>
      <c r="B26" s="189"/>
      <c r="C26" s="190"/>
      <c r="D26" s="190"/>
      <c r="E26" s="190"/>
      <c r="F26" s="190"/>
      <c r="G26" s="190"/>
      <c r="H26" s="191"/>
      <c r="I26" s="5" t="s">
        <v>21</v>
      </c>
      <c r="J26" s="8"/>
      <c r="K26" s="211" t="s">
        <v>18</v>
      </c>
      <c r="L26" s="212"/>
      <c r="M26" s="35"/>
    </row>
    <row r="27" spans="1:21" x14ac:dyDescent="0.25">
      <c r="A27" s="47">
        <v>1</v>
      </c>
      <c r="B27" s="158" t="s">
        <v>80</v>
      </c>
      <c r="C27" s="159"/>
      <c r="D27" s="159"/>
      <c r="E27" s="159"/>
      <c r="F27" s="159"/>
      <c r="G27" s="159"/>
      <c r="H27" s="159"/>
      <c r="I27" s="15" t="s">
        <v>63</v>
      </c>
      <c r="J27" s="25">
        <f>15+1</f>
        <v>16</v>
      </c>
      <c r="K27" s="223">
        <v>2620</v>
      </c>
      <c r="L27" s="224"/>
      <c r="M27" s="36"/>
    </row>
    <row r="28" spans="1:21" ht="13.5" customHeight="1" x14ac:dyDescent="0.25">
      <c r="A28" s="47">
        <v>2</v>
      </c>
      <c r="B28" s="171" t="s">
        <v>95</v>
      </c>
      <c r="C28" s="225"/>
      <c r="D28" s="225"/>
      <c r="E28" s="225"/>
      <c r="F28" s="225"/>
      <c r="G28" s="225"/>
      <c r="H28" s="172"/>
      <c r="I28" s="10" t="s">
        <v>63</v>
      </c>
      <c r="J28" s="25">
        <v>1</v>
      </c>
      <c r="K28" s="204">
        <v>4673</v>
      </c>
      <c r="L28" s="205"/>
      <c r="M28" s="37"/>
      <c r="O28" s="29"/>
    </row>
    <row r="29" spans="1:21" x14ac:dyDescent="0.25">
      <c r="A29" s="47">
        <v>3</v>
      </c>
      <c r="B29" s="158" t="s">
        <v>96</v>
      </c>
      <c r="C29" s="159"/>
      <c r="D29" s="159"/>
      <c r="E29" s="159"/>
      <c r="F29" s="159"/>
      <c r="G29" s="159"/>
      <c r="H29" s="159"/>
      <c r="I29" s="22" t="s">
        <v>63</v>
      </c>
      <c r="J29" s="28">
        <v>1</v>
      </c>
      <c r="K29" s="163">
        <v>4500</v>
      </c>
      <c r="L29" s="164"/>
      <c r="M29" s="36"/>
      <c r="N29" s="26"/>
      <c r="O29" s="26"/>
      <c r="P29" s="27"/>
      <c r="Q29" s="26"/>
      <c r="R29" s="26"/>
      <c r="S29" s="26"/>
      <c r="T29" s="26"/>
    </row>
    <row r="30" spans="1:21" ht="13.5" customHeight="1" x14ac:dyDescent="0.25">
      <c r="A30" s="47">
        <v>4</v>
      </c>
      <c r="B30" s="158" t="s">
        <v>97</v>
      </c>
      <c r="C30" s="159"/>
      <c r="D30" s="159"/>
      <c r="E30" s="159"/>
      <c r="F30" s="159"/>
      <c r="G30" s="159"/>
      <c r="H30" s="159"/>
      <c r="I30" s="22" t="s">
        <v>63</v>
      </c>
      <c r="J30" s="28">
        <v>1</v>
      </c>
      <c r="K30" s="163">
        <v>1555</v>
      </c>
      <c r="L30" s="164"/>
      <c r="M30" s="36"/>
      <c r="N30" s="26"/>
      <c r="O30" s="26"/>
      <c r="P30" s="26"/>
      <c r="Q30" s="26"/>
      <c r="R30" s="26"/>
      <c r="S30" s="26"/>
      <c r="T30" s="26"/>
      <c r="U30" s="26"/>
    </row>
    <row r="31" spans="1:21" x14ac:dyDescent="0.25">
      <c r="A31" s="47">
        <v>5</v>
      </c>
      <c r="B31" s="158" t="s">
        <v>100</v>
      </c>
      <c r="C31" s="162"/>
      <c r="D31" s="162"/>
      <c r="E31" s="162"/>
      <c r="F31" s="162"/>
      <c r="G31" s="162"/>
      <c r="H31" s="159"/>
      <c r="I31" s="22" t="s">
        <v>63</v>
      </c>
      <c r="J31" s="28">
        <v>1</v>
      </c>
      <c r="K31" s="163">
        <v>3200</v>
      </c>
      <c r="L31" s="164"/>
      <c r="M31" s="36"/>
      <c r="N31" s="26"/>
      <c r="O31" s="82"/>
      <c r="P31" s="82"/>
      <c r="Q31" s="82"/>
      <c r="R31" s="82"/>
      <c r="S31" s="26"/>
      <c r="T31" s="26"/>
    </row>
    <row r="32" spans="1:21" x14ac:dyDescent="0.25">
      <c r="A32" s="47">
        <v>6</v>
      </c>
      <c r="B32" s="158" t="s">
        <v>84</v>
      </c>
      <c r="C32" s="159"/>
      <c r="D32" s="159"/>
      <c r="E32" s="159"/>
      <c r="F32" s="159"/>
      <c r="G32" s="159"/>
      <c r="H32" s="159"/>
      <c r="I32" s="22" t="s">
        <v>63</v>
      </c>
      <c r="J32" s="30">
        <v>18</v>
      </c>
      <c r="K32" s="163">
        <v>3022</v>
      </c>
      <c r="L32" s="164"/>
      <c r="M32" s="36"/>
      <c r="N32" s="26"/>
      <c r="O32" s="26"/>
      <c r="P32" s="26"/>
      <c r="Q32" s="26"/>
      <c r="R32" s="26"/>
      <c r="S32" s="26"/>
      <c r="T32" s="26"/>
    </row>
    <row r="33" spans="1:20" x14ac:dyDescent="0.25">
      <c r="A33" s="47">
        <v>7</v>
      </c>
      <c r="B33" s="158" t="s">
        <v>98</v>
      </c>
      <c r="C33" s="159"/>
      <c r="D33" s="159"/>
      <c r="E33" s="159"/>
      <c r="F33" s="159"/>
      <c r="G33" s="159"/>
      <c r="H33" s="159"/>
      <c r="I33" s="10" t="s">
        <v>63</v>
      </c>
      <c r="J33" s="34">
        <v>1</v>
      </c>
      <c r="K33" s="160">
        <v>3300</v>
      </c>
      <c r="L33" s="161"/>
      <c r="M33" s="38"/>
      <c r="T33" s="26"/>
    </row>
    <row r="34" spans="1:20" x14ac:dyDescent="0.25">
      <c r="A34" s="69"/>
      <c r="B34" s="171" t="s">
        <v>23</v>
      </c>
      <c r="C34" s="172"/>
      <c r="D34" s="172"/>
      <c r="E34" s="172"/>
      <c r="F34" s="172"/>
      <c r="G34" s="172"/>
      <c r="H34" s="172"/>
      <c r="I34" s="10"/>
      <c r="J34" s="25"/>
      <c r="K34" s="204">
        <f>SUM(K27:L33)</f>
        <v>22870</v>
      </c>
      <c r="L34" s="205"/>
      <c r="M34" s="37"/>
    </row>
    <row r="35" spans="1:20" ht="15.75" thickBot="1" x14ac:dyDescent="0.3">
      <c r="A35" s="69"/>
      <c r="B35" s="171" t="s">
        <v>99</v>
      </c>
      <c r="C35" s="172"/>
      <c r="D35" s="172"/>
      <c r="E35" s="172"/>
      <c r="F35" s="172"/>
      <c r="G35" s="172"/>
      <c r="H35" s="172"/>
      <c r="I35" s="16"/>
      <c r="J35" s="24"/>
      <c r="K35" s="206">
        <f>K34*0.14</f>
        <v>3201.8</v>
      </c>
      <c r="L35" s="207"/>
      <c r="M35" s="37"/>
    </row>
    <row r="36" spans="1:20" ht="16.5" thickBot="1" x14ac:dyDescent="0.3">
      <c r="A36" s="70"/>
      <c r="B36" s="71" t="s">
        <v>24</v>
      </c>
      <c r="C36" s="72"/>
      <c r="D36" s="72"/>
      <c r="E36" s="72"/>
      <c r="F36" s="72"/>
      <c r="G36" s="72"/>
      <c r="H36" s="73"/>
      <c r="I36" s="9"/>
      <c r="J36" s="9"/>
      <c r="K36" s="208">
        <f>K34+K35</f>
        <v>26071.8</v>
      </c>
      <c r="L36" s="209"/>
      <c r="M36" s="39"/>
    </row>
    <row r="37" spans="1:20" x14ac:dyDescent="0.25">
      <c r="A37" s="48" t="s">
        <v>71</v>
      </c>
    </row>
    <row r="38" spans="1:20" x14ac:dyDescent="0.25">
      <c r="A38" s="48" t="s">
        <v>113</v>
      </c>
      <c r="D38" s="58">
        <v>2013</v>
      </c>
      <c r="E38" s="48" t="s">
        <v>25</v>
      </c>
      <c r="G38" s="66">
        <f>K36-G23</f>
        <v>-8871.1126213592252</v>
      </c>
      <c r="H38" s="48" t="s">
        <v>26</v>
      </c>
    </row>
    <row r="39" spans="1:20" x14ac:dyDescent="0.25">
      <c r="D39" s="58"/>
      <c r="G39" s="66"/>
    </row>
    <row r="40" spans="1:20" ht="15.75" thickBot="1" x14ac:dyDescent="0.3">
      <c r="A40" s="48" t="s">
        <v>81</v>
      </c>
      <c r="B40" s="58">
        <v>2013</v>
      </c>
      <c r="C40" s="48" t="s">
        <v>27</v>
      </c>
    </row>
    <row r="41" spans="1:20" x14ac:dyDescent="0.25">
      <c r="A41" s="74" t="s">
        <v>2</v>
      </c>
      <c r="B41" s="198" t="s">
        <v>34</v>
      </c>
      <c r="C41" s="199"/>
      <c r="D41" s="199"/>
      <c r="E41" s="200"/>
      <c r="F41" s="198" t="s">
        <v>35</v>
      </c>
      <c r="G41" s="199"/>
      <c r="H41" s="200"/>
      <c r="I41" s="201" t="s">
        <v>36</v>
      </c>
      <c r="J41" s="202"/>
      <c r="K41" s="202"/>
      <c r="L41" s="203"/>
      <c r="M41" s="40"/>
    </row>
    <row r="42" spans="1:20" ht="15.75" thickBot="1" x14ac:dyDescent="0.3">
      <c r="A42" s="75"/>
      <c r="B42" s="155"/>
      <c r="C42" s="156"/>
      <c r="D42" s="156"/>
      <c r="E42" s="157"/>
      <c r="F42" s="155"/>
      <c r="G42" s="156"/>
      <c r="H42" s="157"/>
      <c r="I42" s="165" t="s">
        <v>74</v>
      </c>
      <c r="J42" s="166"/>
      <c r="K42" s="166"/>
      <c r="L42" s="167"/>
      <c r="M42" s="40"/>
    </row>
    <row r="43" spans="1:20" x14ac:dyDescent="0.25">
      <c r="A43" s="76" t="s">
        <v>28</v>
      </c>
      <c r="B43" s="177" t="s">
        <v>37</v>
      </c>
      <c r="C43" s="178"/>
      <c r="D43" s="178"/>
      <c r="E43" s="179"/>
      <c r="F43" s="180" t="s">
        <v>115</v>
      </c>
      <c r="G43" s="181"/>
      <c r="H43" s="182"/>
      <c r="I43" s="195" t="s">
        <v>101</v>
      </c>
      <c r="J43" s="196"/>
      <c r="K43" s="196"/>
      <c r="L43" s="197"/>
      <c r="M43" s="33"/>
    </row>
    <row r="44" spans="1:20" x14ac:dyDescent="0.25">
      <c r="A44" s="69" t="s">
        <v>29</v>
      </c>
      <c r="B44" s="171" t="s">
        <v>38</v>
      </c>
      <c r="C44" s="172"/>
      <c r="D44" s="172"/>
      <c r="E44" s="173"/>
      <c r="F44" s="183" t="s">
        <v>116</v>
      </c>
      <c r="G44" s="184"/>
      <c r="H44" s="185"/>
      <c r="I44" s="168" t="s">
        <v>43</v>
      </c>
      <c r="J44" s="169"/>
      <c r="K44" s="169"/>
      <c r="L44" s="170"/>
      <c r="M44" s="33"/>
    </row>
    <row r="45" spans="1:20" x14ac:dyDescent="0.25">
      <c r="A45" s="69" t="s">
        <v>30</v>
      </c>
      <c r="B45" s="171" t="s">
        <v>39</v>
      </c>
      <c r="C45" s="172"/>
      <c r="D45" s="172"/>
      <c r="E45" s="173"/>
      <c r="F45" s="174" t="s">
        <v>88</v>
      </c>
      <c r="G45" s="175"/>
      <c r="H45" s="176"/>
      <c r="I45" s="168" t="s">
        <v>89</v>
      </c>
      <c r="J45" s="169"/>
      <c r="K45" s="169"/>
      <c r="L45" s="170"/>
      <c r="M45" s="33"/>
    </row>
    <row r="46" spans="1:20" x14ac:dyDescent="0.25">
      <c r="A46" s="69" t="s">
        <v>31</v>
      </c>
      <c r="B46" s="171" t="s">
        <v>40</v>
      </c>
      <c r="C46" s="172"/>
      <c r="D46" s="172"/>
      <c r="E46" s="173"/>
      <c r="F46" s="174" t="s">
        <v>72</v>
      </c>
      <c r="G46" s="175"/>
      <c r="H46" s="176"/>
      <c r="I46" s="168" t="s">
        <v>90</v>
      </c>
      <c r="J46" s="169"/>
      <c r="K46" s="169"/>
      <c r="L46" s="170"/>
      <c r="M46" s="33"/>
    </row>
    <row r="47" spans="1:20" x14ac:dyDescent="0.25">
      <c r="A47" s="69" t="s">
        <v>32</v>
      </c>
      <c r="B47" s="171" t="s">
        <v>41</v>
      </c>
      <c r="C47" s="172"/>
      <c r="D47" s="172"/>
      <c r="E47" s="173"/>
      <c r="F47" s="174" t="s">
        <v>64</v>
      </c>
      <c r="G47" s="175"/>
      <c r="H47" s="176"/>
      <c r="I47" s="168" t="s">
        <v>91</v>
      </c>
      <c r="J47" s="169"/>
      <c r="K47" s="169"/>
      <c r="L47" s="170"/>
      <c r="M47" s="33"/>
    </row>
    <row r="48" spans="1:20" ht="15.75" thickBot="1" x14ac:dyDescent="0.3">
      <c r="A48" s="77" t="s">
        <v>33</v>
      </c>
      <c r="B48" s="186" t="s">
        <v>42</v>
      </c>
      <c r="C48" s="187"/>
      <c r="D48" s="187"/>
      <c r="E48" s="188"/>
      <c r="F48" s="189" t="s">
        <v>65</v>
      </c>
      <c r="G48" s="190"/>
      <c r="H48" s="191"/>
      <c r="I48" s="192" t="s">
        <v>92</v>
      </c>
      <c r="J48" s="193"/>
      <c r="K48" s="193"/>
      <c r="L48" s="194"/>
      <c r="M48" s="33"/>
    </row>
    <row r="50" spans="1:11" x14ac:dyDescent="0.25">
      <c r="A50" s="51" t="s">
        <v>75</v>
      </c>
      <c r="B50" s="58">
        <v>2014</v>
      </c>
      <c r="C50" s="48" t="s">
        <v>51</v>
      </c>
    </row>
    <row r="51" spans="1:11" x14ac:dyDescent="0.25">
      <c r="A51" s="51" t="s">
        <v>52</v>
      </c>
    </row>
    <row r="52" spans="1:11" x14ac:dyDescent="0.25">
      <c r="A52" s="105" t="s">
        <v>53</v>
      </c>
      <c r="J52" s="13">
        <v>7000</v>
      </c>
      <c r="K52" t="s">
        <v>12</v>
      </c>
    </row>
    <row r="53" spans="1:11" x14ac:dyDescent="0.25">
      <c r="A53" s="51" t="s">
        <v>73</v>
      </c>
      <c r="J53" s="13">
        <v>10000</v>
      </c>
      <c r="K53" t="s">
        <v>12</v>
      </c>
    </row>
    <row r="54" spans="1:11" x14ac:dyDescent="0.25">
      <c r="A54" s="51" t="s">
        <v>54</v>
      </c>
      <c r="J54" s="13">
        <v>1200</v>
      </c>
      <c r="K54" t="s">
        <v>12</v>
      </c>
    </row>
    <row r="55" spans="1:11" x14ac:dyDescent="0.25">
      <c r="A55" s="51" t="s">
        <v>55</v>
      </c>
      <c r="J55" s="13">
        <v>20000</v>
      </c>
      <c r="K55" t="s">
        <v>12</v>
      </c>
    </row>
    <row r="56" spans="1:11" x14ac:dyDescent="0.25">
      <c r="A56" s="78" t="s">
        <v>57</v>
      </c>
      <c r="J56" s="2">
        <f>SUM(J52:J55)</f>
        <v>38200</v>
      </c>
      <c r="K56" s="19" t="s">
        <v>58</v>
      </c>
    </row>
    <row r="57" spans="1:11" x14ac:dyDescent="0.25">
      <c r="A57" s="51" t="s">
        <v>108</v>
      </c>
      <c r="H57" s="66"/>
      <c r="I57" s="2">
        <f>G38</f>
        <v>-8871.1126213592252</v>
      </c>
      <c r="K57" s="2"/>
    </row>
    <row r="58" spans="1:11" x14ac:dyDescent="0.25">
      <c r="A58" s="51" t="s">
        <v>82</v>
      </c>
      <c r="B58" s="50"/>
      <c r="C58" s="66">
        <f>J56+I57</f>
        <v>29328.887378640775</v>
      </c>
      <c r="D58" s="50" t="s">
        <v>68</v>
      </c>
      <c r="E58" s="79">
        <v>2013</v>
      </c>
      <c r="F58" s="48" t="s">
        <v>70</v>
      </c>
      <c r="G58" s="80">
        <f>C58/(E6*12)</f>
        <v>0.95070559678701738</v>
      </c>
      <c r="H58" s="81" t="s">
        <v>66</v>
      </c>
      <c r="I58" t="s">
        <v>67</v>
      </c>
    </row>
    <row r="60" spans="1:11" x14ac:dyDescent="0.25">
      <c r="B60" s="48" t="s">
        <v>60</v>
      </c>
    </row>
    <row r="61" spans="1:11" x14ac:dyDescent="0.25">
      <c r="B61" s="48" t="s">
        <v>35</v>
      </c>
      <c r="I61" t="s">
        <v>61</v>
      </c>
      <c r="K61" s="21"/>
    </row>
    <row r="62" spans="1:11" x14ac:dyDescent="0.25">
      <c r="K62" s="21" t="s">
        <v>118</v>
      </c>
    </row>
  </sheetData>
  <mergeCells count="54">
    <mergeCell ref="K27:L27"/>
    <mergeCell ref="B30:H30"/>
    <mergeCell ref="K30:L30"/>
    <mergeCell ref="B29:H29"/>
    <mergeCell ref="K29:L29"/>
    <mergeCell ref="B27:H27"/>
    <mergeCell ref="B28:H28"/>
    <mergeCell ref="K28:L28"/>
    <mergeCell ref="C5:L5"/>
    <mergeCell ref="B26:H26"/>
    <mergeCell ref="K26:L26"/>
    <mergeCell ref="N5:R5"/>
    <mergeCell ref="A2:L2"/>
    <mergeCell ref="A3:L3"/>
    <mergeCell ref="A7:B7"/>
    <mergeCell ref="A24:B24"/>
    <mergeCell ref="B25:H25"/>
    <mergeCell ref="K25:L25"/>
    <mergeCell ref="A21:B21"/>
    <mergeCell ref="B48:E48"/>
    <mergeCell ref="F48:H48"/>
    <mergeCell ref="I48:L48"/>
    <mergeCell ref="B32:H32"/>
    <mergeCell ref="K32:L32"/>
    <mergeCell ref="I43:L43"/>
    <mergeCell ref="B41:E41"/>
    <mergeCell ref="F41:H41"/>
    <mergeCell ref="I41:L41"/>
    <mergeCell ref="B34:H34"/>
    <mergeCell ref="K34:L34"/>
    <mergeCell ref="B35:H35"/>
    <mergeCell ref="K35:L35"/>
    <mergeCell ref="K36:L36"/>
    <mergeCell ref="B46:E46"/>
    <mergeCell ref="F46:H46"/>
    <mergeCell ref="I46:L46"/>
    <mergeCell ref="B47:E47"/>
    <mergeCell ref="F47:H47"/>
    <mergeCell ref="I47:L47"/>
    <mergeCell ref="B43:E43"/>
    <mergeCell ref="F43:H43"/>
    <mergeCell ref="B45:E45"/>
    <mergeCell ref="F45:H45"/>
    <mergeCell ref="I45:L45"/>
    <mergeCell ref="F44:H44"/>
    <mergeCell ref="I44:L44"/>
    <mergeCell ref="B44:E44"/>
    <mergeCell ref="B42:E42"/>
    <mergeCell ref="B33:H33"/>
    <mergeCell ref="K33:L33"/>
    <mergeCell ref="B31:H31"/>
    <mergeCell ref="K31:L31"/>
    <mergeCell ref="I42:L42"/>
    <mergeCell ref="F42:H42"/>
  </mergeCells>
  <pageMargins left="0.17" right="0.17" top="0.21" bottom="0.22" header="0.17" footer="0.16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view="pageBreakPreview" zoomScaleNormal="100" zoomScaleSheetLayoutView="100" workbookViewId="0">
      <selection activeCell="I25" sqref="I25"/>
    </sheetView>
  </sheetViews>
  <sheetFormatPr defaultRowHeight="15" x14ac:dyDescent="0.25"/>
  <cols>
    <col min="1" max="1" width="5.140625" style="26" customWidth="1"/>
    <col min="2" max="2" width="9.140625" style="26"/>
    <col min="3" max="3" width="10" style="26" customWidth="1"/>
    <col min="4" max="4" width="6.140625" style="26" customWidth="1"/>
    <col min="5" max="5" width="9.140625" style="26"/>
    <col min="6" max="6" width="11" style="26" customWidth="1"/>
    <col min="7" max="7" width="14" style="26" customWidth="1"/>
    <col min="8" max="8" width="8.7109375" style="26" customWidth="1"/>
    <col min="9" max="9" width="9.42578125" style="26" customWidth="1"/>
    <col min="10" max="10" width="13.42578125" style="20" customWidth="1"/>
    <col min="11" max="11" width="10.140625" style="26" customWidth="1"/>
    <col min="12" max="12" width="1.7109375" style="26" customWidth="1"/>
  </cols>
  <sheetData>
    <row r="1" spans="1:16" x14ac:dyDescent="0.25">
      <c r="K1" s="109" t="s">
        <v>118</v>
      </c>
    </row>
    <row r="2" spans="1:16" ht="18.75" x14ac:dyDescent="0.3">
      <c r="A2" s="275" t="s">
        <v>0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49"/>
    </row>
    <row r="3" spans="1:16" ht="18.75" x14ac:dyDescent="0.3">
      <c r="A3" s="275" t="s">
        <v>1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49"/>
      <c r="P3" s="41"/>
    </row>
    <row r="4" spans="1:16" ht="18.75" x14ac:dyDescent="0.3">
      <c r="A4" s="110"/>
      <c r="B4" s="108"/>
      <c r="C4" s="86" t="s">
        <v>2</v>
      </c>
      <c r="D4" s="87" t="s">
        <v>77</v>
      </c>
      <c r="E4" s="275" t="s">
        <v>78</v>
      </c>
      <c r="F4" s="275"/>
      <c r="G4" s="275"/>
      <c r="H4" s="275"/>
      <c r="I4" s="111">
        <v>2014</v>
      </c>
      <c r="J4" s="112" t="s">
        <v>85</v>
      </c>
    </row>
    <row r="5" spans="1:16" ht="18.75" x14ac:dyDescent="0.3">
      <c r="C5" s="108"/>
      <c r="D5" s="108"/>
      <c r="E5" s="108"/>
      <c r="F5" s="108"/>
      <c r="G5" s="108"/>
      <c r="H5" s="108"/>
      <c r="I5" s="108"/>
      <c r="J5" s="113"/>
      <c r="K5" s="108"/>
      <c r="L5" s="108"/>
    </row>
    <row r="6" spans="1:16" ht="15.75" x14ac:dyDescent="0.25">
      <c r="A6" s="114" t="s">
        <v>83</v>
      </c>
      <c r="B6" s="27">
        <f>I4</f>
        <v>2014</v>
      </c>
      <c r="C6" s="26" t="s">
        <v>76</v>
      </c>
      <c r="D6" s="27" t="s">
        <v>137</v>
      </c>
      <c r="E6" s="88">
        <v>2570.8000000000002</v>
      </c>
      <c r="F6" s="26" t="s">
        <v>59</v>
      </c>
    </row>
    <row r="7" spans="1:16" ht="15.75" x14ac:dyDescent="0.25">
      <c r="A7" s="276">
        <v>1561236.91</v>
      </c>
      <c r="B7" s="276"/>
      <c r="C7" s="89" t="s">
        <v>3</v>
      </c>
      <c r="G7" s="90">
        <v>1171450.9099999999</v>
      </c>
      <c r="H7" s="83" t="s">
        <v>138</v>
      </c>
      <c r="I7" s="102">
        <f>(G7/A7)*100</f>
        <v>75.033513651685311</v>
      </c>
      <c r="J7" s="20" t="s">
        <v>4</v>
      </c>
    </row>
    <row r="8" spans="1:16" ht="15.75" x14ac:dyDescent="0.25">
      <c r="A8" s="26" t="s">
        <v>5</v>
      </c>
      <c r="J8" s="90">
        <v>389786</v>
      </c>
      <c r="K8" s="26" t="s">
        <v>6</v>
      </c>
    </row>
    <row r="9" spans="1:16" x14ac:dyDescent="0.25">
      <c r="A9" s="26" t="s">
        <v>7</v>
      </c>
    </row>
    <row r="10" spans="1:16" s="45" customFormat="1" x14ac:dyDescent="0.25">
      <c r="A10" s="92" t="s">
        <v>102</v>
      </c>
      <c r="B10" s="91">
        <v>20708.189999999999</v>
      </c>
      <c r="C10" s="92" t="s">
        <v>12</v>
      </c>
      <c r="D10" s="92"/>
      <c r="E10" s="93" t="s">
        <v>93</v>
      </c>
      <c r="F10" s="91">
        <v>13837.13</v>
      </c>
      <c r="G10" s="92" t="s">
        <v>12</v>
      </c>
      <c r="H10" s="92"/>
      <c r="I10" s="93" t="s">
        <v>144</v>
      </c>
      <c r="J10" s="115">
        <v>54235.18</v>
      </c>
      <c r="K10" s="116" t="s">
        <v>12</v>
      </c>
      <c r="L10" s="116"/>
    </row>
    <row r="11" spans="1:16" s="45" customFormat="1" x14ac:dyDescent="0.25">
      <c r="A11" s="92" t="s">
        <v>139</v>
      </c>
      <c r="B11" s="91">
        <v>12407.53</v>
      </c>
      <c r="C11" s="92" t="s">
        <v>12</v>
      </c>
      <c r="D11" s="92"/>
      <c r="E11" s="93" t="s">
        <v>141</v>
      </c>
      <c r="F11" s="91">
        <v>19202.27</v>
      </c>
      <c r="G11" s="92" t="s">
        <v>12</v>
      </c>
      <c r="H11" s="92"/>
      <c r="I11" s="93" t="s">
        <v>142</v>
      </c>
      <c r="J11" s="115">
        <v>13539.6</v>
      </c>
      <c r="K11" s="116" t="s">
        <v>12</v>
      </c>
      <c r="L11" s="116"/>
    </row>
    <row r="12" spans="1:16" s="45" customFormat="1" x14ac:dyDescent="0.25">
      <c r="A12" s="92" t="s">
        <v>140</v>
      </c>
      <c r="B12" s="91">
        <v>17082.52</v>
      </c>
      <c r="C12" s="92" t="s">
        <v>12</v>
      </c>
      <c r="D12" s="92"/>
      <c r="E12" s="93" t="s">
        <v>145</v>
      </c>
      <c r="F12" s="91">
        <v>61825.35</v>
      </c>
      <c r="G12" s="92" t="s">
        <v>12</v>
      </c>
      <c r="H12" s="92"/>
      <c r="I12" s="93" t="s">
        <v>143</v>
      </c>
      <c r="J12" s="115">
        <v>19317.080000000002</v>
      </c>
      <c r="K12" s="116" t="s">
        <v>12</v>
      </c>
      <c r="L12" s="116"/>
    </row>
    <row r="13" spans="1:16" ht="15.75" x14ac:dyDescent="0.25">
      <c r="A13" s="26" t="s">
        <v>62</v>
      </c>
      <c r="B13" s="91"/>
      <c r="J13" s="20">
        <f>G14+G15+G16+G17</f>
        <v>389786</v>
      </c>
      <c r="K13" s="117"/>
    </row>
    <row r="14" spans="1:16" x14ac:dyDescent="0.25">
      <c r="A14" s="118" t="s">
        <v>8</v>
      </c>
      <c r="B14" s="26" t="s">
        <v>9</v>
      </c>
      <c r="G14" s="94">
        <f>'2013'!G15+62098.54</f>
        <v>165644.17000000001</v>
      </c>
      <c r="H14" s="26" t="s">
        <v>12</v>
      </c>
    </row>
    <row r="15" spans="1:16" x14ac:dyDescent="0.25">
      <c r="A15" s="118" t="s">
        <v>8</v>
      </c>
      <c r="B15" s="26" t="s">
        <v>10</v>
      </c>
      <c r="G15" s="143">
        <v>129738.71</v>
      </c>
      <c r="H15" s="26" t="s">
        <v>12</v>
      </c>
    </row>
    <row r="16" spans="1:16" x14ac:dyDescent="0.25">
      <c r="A16" s="118" t="s">
        <v>8</v>
      </c>
      <c r="B16" s="26" t="s">
        <v>11</v>
      </c>
      <c r="G16" s="94">
        <f>'2013'!G17+5199.86</f>
        <v>21478.27</v>
      </c>
      <c r="H16" s="26" t="s">
        <v>12</v>
      </c>
      <c r="K16" s="89"/>
      <c r="L16" s="119"/>
    </row>
    <row r="17" spans="1:19" x14ac:dyDescent="0.25">
      <c r="A17" s="118" t="s">
        <v>8</v>
      </c>
      <c r="B17" s="26" t="s">
        <v>15</v>
      </c>
      <c r="G17" s="143">
        <v>72924.850000000006</v>
      </c>
      <c r="H17" s="26" t="s">
        <v>12</v>
      </c>
    </row>
    <row r="18" spans="1:19" x14ac:dyDescent="0.25">
      <c r="G18" s="95"/>
    </row>
    <row r="19" spans="1:19" x14ac:dyDescent="0.25">
      <c r="A19" s="142" t="s">
        <v>163</v>
      </c>
      <c r="B19" s="138"/>
      <c r="C19" s="138"/>
      <c r="D19" s="138"/>
      <c r="E19" s="138"/>
      <c r="F19" s="138"/>
      <c r="G19" s="143">
        <v>504392.52</v>
      </c>
      <c r="H19" s="139" t="s">
        <v>13</v>
      </c>
      <c r="I19" s="141"/>
      <c r="J19" s="140"/>
      <c r="K19" s="138"/>
    </row>
    <row r="20" spans="1:19" x14ac:dyDescent="0.25">
      <c r="A20" s="222">
        <v>458424.88</v>
      </c>
      <c r="B20" s="222"/>
      <c r="C20" s="139" t="s">
        <v>159</v>
      </c>
      <c r="D20" s="138"/>
      <c r="E20" s="138"/>
      <c r="F20" s="143">
        <v>504392.52</v>
      </c>
      <c r="G20" s="139" t="s">
        <v>160</v>
      </c>
      <c r="H20" s="138"/>
      <c r="I20" s="143"/>
      <c r="J20" s="140"/>
      <c r="K20" s="138"/>
    </row>
    <row r="21" spans="1:19" x14ac:dyDescent="0.25">
      <c r="G21" s="95"/>
    </row>
    <row r="22" spans="1:19" x14ac:dyDescent="0.25">
      <c r="A22" s="120" t="s">
        <v>161</v>
      </c>
      <c r="G22" s="96">
        <f>E6*3.5*12</f>
        <v>107973.6</v>
      </c>
      <c r="H22" s="26" t="s">
        <v>13</v>
      </c>
    </row>
    <row r="23" spans="1:19" ht="15.75" thickBot="1" x14ac:dyDescent="0.3">
      <c r="A23" s="222">
        <f>(G22*I7/100)</f>
        <v>81016.385896216103</v>
      </c>
      <c r="B23" s="222"/>
      <c r="C23" s="26" t="s">
        <v>16</v>
      </c>
    </row>
    <row r="24" spans="1:19" x14ac:dyDescent="0.25">
      <c r="A24" s="121" t="s">
        <v>2</v>
      </c>
      <c r="B24" s="277" t="s">
        <v>22</v>
      </c>
      <c r="C24" s="278"/>
      <c r="D24" s="278"/>
      <c r="E24" s="278"/>
      <c r="F24" s="278"/>
      <c r="G24" s="278"/>
      <c r="H24" s="279"/>
      <c r="I24" s="121" t="s">
        <v>20</v>
      </c>
      <c r="J24" s="122" t="s">
        <v>19</v>
      </c>
      <c r="K24" s="277" t="s">
        <v>17</v>
      </c>
      <c r="L24" s="279"/>
    </row>
    <row r="25" spans="1:19" ht="15.75" thickBot="1" x14ac:dyDescent="0.3">
      <c r="A25" s="123" t="s">
        <v>14</v>
      </c>
      <c r="B25" s="233"/>
      <c r="C25" s="234"/>
      <c r="D25" s="234"/>
      <c r="E25" s="234"/>
      <c r="F25" s="234"/>
      <c r="G25" s="234"/>
      <c r="H25" s="235"/>
      <c r="I25" s="123" t="s">
        <v>21</v>
      </c>
      <c r="J25" s="124"/>
      <c r="K25" s="264" t="s">
        <v>18</v>
      </c>
      <c r="L25" s="265"/>
    </row>
    <row r="26" spans="1:19" ht="15.75" thickBot="1" x14ac:dyDescent="0.3">
      <c r="A26" s="125"/>
      <c r="B26" s="270" t="s">
        <v>110</v>
      </c>
      <c r="C26" s="271"/>
      <c r="D26" s="271"/>
      <c r="E26" s="271"/>
      <c r="F26" s="271"/>
      <c r="G26" s="271"/>
      <c r="H26" s="272"/>
      <c r="I26" s="125"/>
      <c r="J26" s="126"/>
      <c r="K26" s="273">
        <f>'2013'!G38</f>
        <v>-8871.1126213592252</v>
      </c>
      <c r="L26" s="274"/>
    </row>
    <row r="27" spans="1:19" x14ac:dyDescent="0.25">
      <c r="A27" s="22">
        <v>1</v>
      </c>
      <c r="B27" s="158" t="s">
        <v>117</v>
      </c>
      <c r="C27" s="159"/>
      <c r="D27" s="159"/>
      <c r="E27" s="159"/>
      <c r="F27" s="159"/>
      <c r="G27" s="159"/>
      <c r="H27" s="236"/>
      <c r="I27" s="47" t="s">
        <v>63</v>
      </c>
      <c r="J27" s="84">
        <v>1</v>
      </c>
      <c r="K27" s="163">
        <v>3500</v>
      </c>
      <c r="L27" s="164"/>
      <c r="O27" s="48"/>
      <c r="P27" s="48"/>
    </row>
    <row r="28" spans="1:19" x14ac:dyDescent="0.25">
      <c r="A28" s="22">
        <v>2</v>
      </c>
      <c r="B28" s="240" t="s">
        <v>155</v>
      </c>
      <c r="C28" s="266"/>
      <c r="D28" s="266"/>
      <c r="E28" s="266"/>
      <c r="F28" s="266"/>
      <c r="G28" s="266"/>
      <c r="H28" s="226"/>
      <c r="I28" s="22" t="s">
        <v>109</v>
      </c>
      <c r="J28" s="85">
        <v>3</v>
      </c>
      <c r="K28" s="267">
        <f>1417+1000</f>
        <v>2417</v>
      </c>
      <c r="L28" s="268"/>
      <c r="Q28" s="48"/>
      <c r="R28" s="48"/>
      <c r="S28" s="48"/>
    </row>
    <row r="29" spans="1:19" x14ac:dyDescent="0.25">
      <c r="A29" s="22">
        <v>3</v>
      </c>
      <c r="B29" s="240" t="s">
        <v>122</v>
      </c>
      <c r="C29" s="226"/>
      <c r="D29" s="226"/>
      <c r="E29" s="226"/>
      <c r="F29" s="226"/>
      <c r="G29" s="226"/>
      <c r="H29" s="269"/>
      <c r="I29" s="22" t="s">
        <v>63</v>
      </c>
      <c r="J29" s="127">
        <v>2</v>
      </c>
      <c r="K29" s="267">
        <v>888</v>
      </c>
      <c r="L29" s="268"/>
    </row>
    <row r="30" spans="1:19" x14ac:dyDescent="0.25">
      <c r="A30" s="22">
        <v>4</v>
      </c>
      <c r="B30" s="240" t="s">
        <v>129</v>
      </c>
      <c r="C30" s="226"/>
      <c r="D30" s="226"/>
      <c r="E30" s="226"/>
      <c r="F30" s="226"/>
      <c r="G30" s="226"/>
      <c r="H30" s="269"/>
      <c r="I30" s="22" t="s">
        <v>63</v>
      </c>
      <c r="J30" s="85">
        <v>2</v>
      </c>
      <c r="K30" s="267">
        <v>280</v>
      </c>
      <c r="L30" s="268"/>
    </row>
    <row r="31" spans="1:19" x14ac:dyDescent="0.25">
      <c r="A31" s="22">
        <v>5</v>
      </c>
      <c r="B31" s="158" t="s">
        <v>152</v>
      </c>
      <c r="C31" s="159"/>
      <c r="D31" s="159"/>
      <c r="E31" s="159"/>
      <c r="F31" s="159"/>
      <c r="G31" s="159"/>
      <c r="H31" s="236"/>
      <c r="I31" s="47" t="s">
        <v>63</v>
      </c>
      <c r="J31" s="84">
        <v>3</v>
      </c>
      <c r="K31" s="163">
        <v>420</v>
      </c>
      <c r="L31" s="164"/>
      <c r="M31" s="48"/>
      <c r="N31" s="48"/>
      <c r="O31" s="44"/>
      <c r="P31" s="44"/>
      <c r="S31" s="44"/>
    </row>
    <row r="32" spans="1:19" s="48" customFormat="1" x14ac:dyDescent="0.25">
      <c r="A32" s="22">
        <v>6</v>
      </c>
      <c r="B32" s="240" t="s">
        <v>112</v>
      </c>
      <c r="C32" s="226"/>
      <c r="D32" s="226"/>
      <c r="E32" s="226"/>
      <c r="F32" s="226"/>
      <c r="G32" s="226"/>
      <c r="H32" s="269"/>
      <c r="I32" s="22" t="s">
        <v>63</v>
      </c>
      <c r="J32" s="85">
        <v>1</v>
      </c>
      <c r="K32" s="267">
        <v>1700</v>
      </c>
      <c r="L32" s="268"/>
      <c r="M32"/>
      <c r="N32"/>
      <c r="O32"/>
      <c r="P32"/>
      <c r="Q32" s="44"/>
      <c r="R32" s="44"/>
      <c r="S32" s="44"/>
    </row>
    <row r="33" spans="1:19" x14ac:dyDescent="0.25">
      <c r="A33" s="22">
        <v>7</v>
      </c>
      <c r="B33" s="240" t="s">
        <v>121</v>
      </c>
      <c r="C33" s="226"/>
      <c r="D33" s="226"/>
      <c r="E33" s="226"/>
      <c r="F33" s="226"/>
      <c r="G33" s="226"/>
      <c r="H33" s="269"/>
      <c r="I33" s="22" t="s">
        <v>63</v>
      </c>
      <c r="J33" s="85">
        <v>6</v>
      </c>
      <c r="K33" s="163">
        <v>15021</v>
      </c>
      <c r="L33" s="164"/>
    </row>
    <row r="34" spans="1:19" x14ac:dyDescent="0.25">
      <c r="A34" s="22">
        <v>8</v>
      </c>
      <c r="B34" s="240" t="s">
        <v>119</v>
      </c>
      <c r="C34" s="226"/>
      <c r="D34" s="226"/>
      <c r="E34" s="226"/>
      <c r="F34" s="226"/>
      <c r="G34" s="226"/>
      <c r="H34" s="269"/>
      <c r="I34" s="22" t="s">
        <v>63</v>
      </c>
      <c r="J34" s="85">
        <v>3</v>
      </c>
      <c r="K34" s="267">
        <v>768</v>
      </c>
      <c r="L34" s="268"/>
    </row>
    <row r="35" spans="1:19" x14ac:dyDescent="0.25">
      <c r="A35" s="22">
        <v>9</v>
      </c>
      <c r="B35" s="240" t="s">
        <v>120</v>
      </c>
      <c r="C35" s="226"/>
      <c r="D35" s="226"/>
      <c r="E35" s="226"/>
      <c r="F35" s="226"/>
      <c r="G35" s="226"/>
      <c r="H35" s="269"/>
      <c r="I35" s="22" t="s">
        <v>87</v>
      </c>
      <c r="J35" s="104">
        <v>494</v>
      </c>
      <c r="K35" s="267">
        <v>1500</v>
      </c>
      <c r="L35" s="268"/>
      <c r="M35" s="44"/>
      <c r="N35" s="44"/>
    </row>
    <row r="36" spans="1:19" s="44" customFormat="1" x14ac:dyDescent="0.25">
      <c r="A36" s="22">
        <v>10</v>
      </c>
      <c r="B36" s="240" t="s">
        <v>123</v>
      </c>
      <c r="C36" s="226"/>
      <c r="D36" s="226"/>
      <c r="E36" s="226"/>
      <c r="F36" s="226"/>
      <c r="G36" s="226"/>
      <c r="H36" s="269"/>
      <c r="I36" s="22" t="s">
        <v>127</v>
      </c>
      <c r="J36" s="85">
        <v>85</v>
      </c>
      <c r="K36" s="267">
        <v>1423</v>
      </c>
      <c r="L36" s="268"/>
      <c r="M36"/>
      <c r="N36"/>
      <c r="O36"/>
      <c r="P36"/>
      <c r="Q36"/>
      <c r="R36"/>
      <c r="S36"/>
    </row>
    <row r="37" spans="1:19" x14ac:dyDescent="0.25">
      <c r="A37" s="22">
        <v>11</v>
      </c>
      <c r="B37" s="240" t="s">
        <v>130</v>
      </c>
      <c r="C37" s="226"/>
      <c r="D37" s="226"/>
      <c r="E37" s="226"/>
      <c r="F37" s="226"/>
      <c r="G37" s="226"/>
      <c r="H37" s="269"/>
      <c r="I37" s="22" t="s">
        <v>63</v>
      </c>
      <c r="J37" s="85">
        <v>2</v>
      </c>
      <c r="K37" s="267">
        <v>2766.95</v>
      </c>
      <c r="L37" s="268"/>
    </row>
    <row r="38" spans="1:19" x14ac:dyDescent="0.25">
      <c r="A38" s="22">
        <v>12</v>
      </c>
      <c r="B38" s="240" t="s">
        <v>128</v>
      </c>
      <c r="C38" s="226"/>
      <c r="D38" s="226"/>
      <c r="E38" s="226"/>
      <c r="F38" s="226"/>
      <c r="G38" s="226"/>
      <c r="H38" s="269"/>
      <c r="I38" s="22" t="s">
        <v>109</v>
      </c>
      <c r="J38" s="104">
        <v>46.4</v>
      </c>
      <c r="K38" s="267">
        <v>41630</v>
      </c>
      <c r="L38" s="268"/>
    </row>
    <row r="39" spans="1:19" x14ac:dyDescent="0.25">
      <c r="A39" s="22">
        <v>13</v>
      </c>
      <c r="B39" s="240" t="s">
        <v>131</v>
      </c>
      <c r="C39" s="226"/>
      <c r="D39" s="226"/>
      <c r="E39" s="226"/>
      <c r="F39" s="226"/>
      <c r="G39" s="226"/>
      <c r="H39" s="269"/>
      <c r="I39" s="22" t="s">
        <v>63</v>
      </c>
      <c r="J39" s="85">
        <v>1</v>
      </c>
      <c r="K39" s="267">
        <v>50</v>
      </c>
      <c r="L39" s="268"/>
    </row>
    <row r="40" spans="1:19" x14ac:dyDescent="0.25">
      <c r="A40" s="22">
        <v>14</v>
      </c>
      <c r="B40" s="240" t="s">
        <v>133</v>
      </c>
      <c r="C40" s="226"/>
      <c r="D40" s="226"/>
      <c r="E40" s="226"/>
      <c r="F40" s="226"/>
      <c r="G40" s="226"/>
      <c r="H40" s="269"/>
      <c r="I40" s="22" t="s">
        <v>87</v>
      </c>
      <c r="J40" s="104">
        <v>494</v>
      </c>
      <c r="K40" s="267">
        <v>1500</v>
      </c>
      <c r="L40" s="268"/>
    </row>
    <row r="41" spans="1:19" x14ac:dyDescent="0.25">
      <c r="A41" s="22">
        <v>15</v>
      </c>
      <c r="B41" s="240" t="s">
        <v>132</v>
      </c>
      <c r="C41" s="226"/>
      <c r="D41" s="226"/>
      <c r="E41" s="226"/>
      <c r="F41" s="226"/>
      <c r="G41" s="226"/>
      <c r="H41" s="269"/>
      <c r="I41" s="22" t="s">
        <v>63</v>
      </c>
      <c r="J41" s="85">
        <v>1</v>
      </c>
      <c r="K41" s="267">
        <v>1327.46</v>
      </c>
      <c r="L41" s="268"/>
    </row>
    <row r="42" spans="1:19" x14ac:dyDescent="0.25">
      <c r="A42" s="22">
        <v>16</v>
      </c>
      <c r="B42" s="240" t="s">
        <v>135</v>
      </c>
      <c r="C42" s="226"/>
      <c r="D42" s="226"/>
      <c r="E42" s="226"/>
      <c r="F42" s="226"/>
      <c r="G42" s="226"/>
      <c r="H42" s="269"/>
      <c r="I42" s="22" t="s">
        <v>134</v>
      </c>
      <c r="J42" s="104" t="s">
        <v>134</v>
      </c>
      <c r="K42" s="267">
        <v>352.66666666666669</v>
      </c>
      <c r="L42" s="268"/>
    </row>
    <row r="43" spans="1:19" x14ac:dyDescent="0.25">
      <c r="A43" s="22">
        <v>17</v>
      </c>
      <c r="B43" s="240" t="s">
        <v>156</v>
      </c>
      <c r="C43" s="226"/>
      <c r="D43" s="226"/>
      <c r="E43" s="226"/>
      <c r="F43" s="226"/>
      <c r="G43" s="226"/>
      <c r="H43" s="269"/>
      <c r="I43" s="22" t="s">
        <v>63</v>
      </c>
      <c r="J43" s="128">
        <v>3</v>
      </c>
      <c r="K43" s="267">
        <f>380*3</f>
        <v>1140</v>
      </c>
      <c r="L43" s="268"/>
    </row>
    <row r="44" spans="1:19" x14ac:dyDescent="0.25">
      <c r="A44" s="22">
        <v>18</v>
      </c>
      <c r="B44" s="240" t="s">
        <v>157</v>
      </c>
      <c r="C44" s="226"/>
      <c r="D44" s="226"/>
      <c r="E44" s="226"/>
      <c r="F44" s="226"/>
      <c r="G44" s="226"/>
      <c r="H44" s="269"/>
      <c r="I44" s="22" t="s">
        <v>63</v>
      </c>
      <c r="J44" s="128">
        <v>3</v>
      </c>
      <c r="K44" s="267">
        <f>250*3</f>
        <v>750</v>
      </c>
      <c r="L44" s="268"/>
    </row>
    <row r="45" spans="1:19" x14ac:dyDescent="0.25">
      <c r="A45" s="22">
        <v>19</v>
      </c>
      <c r="B45" s="240" t="s">
        <v>136</v>
      </c>
      <c r="C45" s="226"/>
      <c r="D45" s="226"/>
      <c r="E45" s="226"/>
      <c r="F45" s="226"/>
      <c r="G45" s="226"/>
      <c r="H45" s="269"/>
      <c r="I45" s="22" t="s">
        <v>63</v>
      </c>
      <c r="J45" s="85">
        <v>4</v>
      </c>
      <c r="K45" s="267">
        <v>1672</v>
      </c>
      <c r="L45" s="268"/>
    </row>
    <row r="46" spans="1:19" x14ac:dyDescent="0.25">
      <c r="A46" s="22"/>
      <c r="B46" s="240" t="s">
        <v>124</v>
      </c>
      <c r="C46" s="226"/>
      <c r="D46" s="226"/>
      <c r="E46" s="226"/>
      <c r="F46" s="226"/>
      <c r="G46" s="226"/>
      <c r="H46" s="226"/>
      <c r="I46" s="22"/>
      <c r="J46" s="85"/>
      <c r="K46" s="241">
        <f>SUM(K27:L45)</f>
        <v>79106.076666666675</v>
      </c>
      <c r="L46" s="242"/>
    </row>
    <row r="47" spans="1:19" x14ac:dyDescent="0.25">
      <c r="A47" s="22"/>
      <c r="B47" s="240" t="s">
        <v>99</v>
      </c>
      <c r="C47" s="226"/>
      <c r="D47" s="226"/>
      <c r="E47" s="226"/>
      <c r="F47" s="226"/>
      <c r="G47" s="226"/>
      <c r="H47" s="226"/>
      <c r="I47" s="22"/>
      <c r="J47" s="85"/>
      <c r="K47" s="243">
        <f>K46*0.14</f>
        <v>11074.850733333336</v>
      </c>
      <c r="L47" s="244"/>
    </row>
    <row r="48" spans="1:19" ht="15.75" thickBot="1" x14ac:dyDescent="0.3">
      <c r="A48" s="22"/>
      <c r="B48" s="26" t="s">
        <v>125</v>
      </c>
      <c r="I48" s="129"/>
      <c r="J48" s="130"/>
      <c r="K48" s="257">
        <f>SUM(K46:L47)</f>
        <v>90180.927400000015</v>
      </c>
      <c r="L48" s="258"/>
    </row>
    <row r="49" spans="1:12" ht="16.5" thickBot="1" x14ac:dyDescent="0.3">
      <c r="A49" s="131"/>
      <c r="B49" s="97" t="s">
        <v>126</v>
      </c>
      <c r="C49" s="98"/>
      <c r="D49" s="98"/>
      <c r="E49" s="98"/>
      <c r="F49" s="98"/>
      <c r="G49" s="98"/>
      <c r="H49" s="99"/>
      <c r="I49" s="131"/>
      <c r="J49" s="132"/>
      <c r="K49" s="259">
        <f>K48+K26</f>
        <v>81309.814778640794</v>
      </c>
      <c r="L49" s="260"/>
    </row>
    <row r="50" spans="1:12" x14ac:dyDescent="0.25">
      <c r="A50" s="26" t="s">
        <v>71</v>
      </c>
    </row>
    <row r="51" spans="1:12" x14ac:dyDescent="0.25">
      <c r="A51" s="26" t="s">
        <v>111</v>
      </c>
      <c r="D51" s="27">
        <v>2014</v>
      </c>
      <c r="E51" s="26" t="s">
        <v>25</v>
      </c>
      <c r="G51" s="96">
        <f>K49-G22</f>
        <v>-26663.785221359212</v>
      </c>
      <c r="H51" s="26" t="s">
        <v>26</v>
      </c>
    </row>
    <row r="52" spans="1:12" x14ac:dyDescent="0.25">
      <c r="D52" s="27"/>
      <c r="G52" s="96"/>
    </row>
    <row r="53" spans="1:12" ht="15" customHeight="1" thickBot="1" x14ac:dyDescent="0.3">
      <c r="A53" s="26" t="s">
        <v>81</v>
      </c>
      <c r="B53" s="27">
        <f>I4</f>
        <v>2014</v>
      </c>
      <c r="C53" s="26" t="s">
        <v>27</v>
      </c>
    </row>
    <row r="54" spans="1:12" ht="18.75" customHeight="1" x14ac:dyDescent="0.25">
      <c r="A54" s="107" t="s">
        <v>2</v>
      </c>
      <c r="B54" s="261" t="s">
        <v>34</v>
      </c>
      <c r="C54" s="262"/>
      <c r="D54" s="262"/>
      <c r="E54" s="262"/>
      <c r="F54" s="261" t="s">
        <v>35</v>
      </c>
      <c r="G54" s="262"/>
      <c r="H54" s="263"/>
      <c r="I54" s="261" t="s">
        <v>36</v>
      </c>
      <c r="J54" s="262"/>
      <c r="K54" s="262"/>
      <c r="L54" s="263"/>
    </row>
    <row r="55" spans="1:12" ht="15.75" thickBot="1" x14ac:dyDescent="0.3">
      <c r="A55" s="133"/>
      <c r="B55" s="254"/>
      <c r="C55" s="255"/>
      <c r="D55" s="255"/>
      <c r="E55" s="255"/>
      <c r="F55" s="254"/>
      <c r="G55" s="255"/>
      <c r="H55" s="256"/>
      <c r="I55" s="254" t="s">
        <v>74</v>
      </c>
      <c r="J55" s="255"/>
      <c r="K55" s="255"/>
      <c r="L55" s="256"/>
    </row>
    <row r="56" spans="1:12" x14ac:dyDescent="0.25">
      <c r="A56" s="134" t="s">
        <v>28</v>
      </c>
      <c r="B56" s="245" t="s">
        <v>37</v>
      </c>
      <c r="C56" s="246"/>
      <c r="D56" s="246"/>
      <c r="E56" s="247"/>
      <c r="F56" s="248" t="s">
        <v>115</v>
      </c>
      <c r="G56" s="249"/>
      <c r="H56" s="250"/>
      <c r="I56" s="251" t="s">
        <v>101</v>
      </c>
      <c r="J56" s="252"/>
      <c r="K56" s="252"/>
      <c r="L56" s="253"/>
    </row>
    <row r="57" spans="1:12" x14ac:dyDescent="0.25">
      <c r="A57" s="47" t="s">
        <v>29</v>
      </c>
      <c r="B57" s="158" t="s">
        <v>38</v>
      </c>
      <c r="C57" s="159"/>
      <c r="D57" s="159"/>
      <c r="E57" s="236"/>
      <c r="F57" s="183" t="s">
        <v>116</v>
      </c>
      <c r="G57" s="184"/>
      <c r="H57" s="185"/>
      <c r="I57" s="237" t="s">
        <v>43</v>
      </c>
      <c r="J57" s="238"/>
      <c r="K57" s="238"/>
      <c r="L57" s="239"/>
    </row>
    <row r="58" spans="1:12" x14ac:dyDescent="0.25">
      <c r="A58" s="47" t="s">
        <v>30</v>
      </c>
      <c r="B58" s="158" t="s">
        <v>39</v>
      </c>
      <c r="C58" s="159"/>
      <c r="D58" s="159"/>
      <c r="E58" s="236"/>
      <c r="F58" s="183" t="s">
        <v>88</v>
      </c>
      <c r="G58" s="184"/>
      <c r="H58" s="185"/>
      <c r="I58" s="237" t="s">
        <v>89</v>
      </c>
      <c r="J58" s="238"/>
      <c r="K58" s="238"/>
      <c r="L58" s="239"/>
    </row>
    <row r="59" spans="1:12" x14ac:dyDescent="0.25">
      <c r="A59" s="47" t="s">
        <v>31</v>
      </c>
      <c r="B59" s="158" t="s">
        <v>40</v>
      </c>
      <c r="C59" s="159"/>
      <c r="D59" s="159"/>
      <c r="E59" s="236"/>
      <c r="F59" s="183" t="s">
        <v>72</v>
      </c>
      <c r="G59" s="184"/>
      <c r="H59" s="185"/>
      <c r="I59" s="237" t="s">
        <v>90</v>
      </c>
      <c r="J59" s="238"/>
      <c r="K59" s="238"/>
      <c r="L59" s="239"/>
    </row>
    <row r="60" spans="1:12" x14ac:dyDescent="0.25">
      <c r="A60" s="47" t="s">
        <v>32</v>
      </c>
      <c r="B60" s="158" t="s">
        <v>41</v>
      </c>
      <c r="C60" s="159"/>
      <c r="D60" s="159"/>
      <c r="E60" s="236"/>
      <c r="F60" s="183" t="s">
        <v>64</v>
      </c>
      <c r="G60" s="184"/>
      <c r="H60" s="185"/>
      <c r="I60" s="237" t="s">
        <v>91</v>
      </c>
      <c r="J60" s="238"/>
      <c r="K60" s="238"/>
      <c r="L60" s="239"/>
    </row>
    <row r="61" spans="1:12" ht="15.75" thickBot="1" x14ac:dyDescent="0.3">
      <c r="A61" s="135" t="s">
        <v>33</v>
      </c>
      <c r="B61" s="227" t="s">
        <v>42</v>
      </c>
      <c r="C61" s="228"/>
      <c r="D61" s="228"/>
      <c r="E61" s="229"/>
      <c r="F61" s="230" t="s">
        <v>65</v>
      </c>
      <c r="G61" s="231"/>
      <c r="H61" s="232"/>
      <c r="I61" s="233" t="s">
        <v>92</v>
      </c>
      <c r="J61" s="234"/>
      <c r="K61" s="234"/>
      <c r="L61" s="235"/>
    </row>
    <row r="63" spans="1:12" x14ac:dyDescent="0.25">
      <c r="A63" s="17" t="s">
        <v>45</v>
      </c>
      <c r="B63" s="27">
        <f>I4+1</f>
        <v>2015</v>
      </c>
      <c r="C63" s="26" t="s">
        <v>46</v>
      </c>
    </row>
    <row r="64" spans="1:12" x14ac:dyDescent="0.25">
      <c r="A64" s="106" t="s">
        <v>153</v>
      </c>
    </row>
    <row r="65" spans="1:11" x14ac:dyDescent="0.25">
      <c r="A65" s="226" t="s">
        <v>44</v>
      </c>
      <c r="B65" s="226"/>
      <c r="C65" s="226"/>
      <c r="D65" s="226"/>
      <c r="E65" s="226"/>
      <c r="F65" s="100">
        <f>G84</f>
        <v>11.94622344466835</v>
      </c>
      <c r="G65" s="26" t="s">
        <v>69</v>
      </c>
    </row>
    <row r="66" spans="1:11" x14ac:dyDescent="0.25">
      <c r="A66" s="106" t="s">
        <v>49</v>
      </c>
    </row>
    <row r="67" spans="1:11" x14ac:dyDescent="0.25">
      <c r="A67" s="106" t="s">
        <v>47</v>
      </c>
    </row>
    <row r="68" spans="1:11" x14ac:dyDescent="0.25">
      <c r="A68" s="106" t="s">
        <v>48</v>
      </c>
    </row>
    <row r="69" spans="1:11" x14ac:dyDescent="0.25">
      <c r="A69" s="106" t="s">
        <v>50</v>
      </c>
    </row>
    <row r="71" spans="1:11" x14ac:dyDescent="0.25">
      <c r="A71" s="106" t="s">
        <v>75</v>
      </c>
      <c r="B71" s="27">
        <f>I4+1</f>
        <v>2015</v>
      </c>
      <c r="C71" s="26" t="s">
        <v>51</v>
      </c>
    </row>
    <row r="72" spans="1:11" x14ac:dyDescent="0.25">
      <c r="A72" s="106" t="s">
        <v>52</v>
      </c>
    </row>
    <row r="73" spans="1:11" x14ac:dyDescent="0.25">
      <c r="A73" s="106" t="s">
        <v>147</v>
      </c>
      <c r="J73" s="20">
        <v>2000</v>
      </c>
      <c r="K73" s="26" t="s">
        <v>12</v>
      </c>
    </row>
    <row r="74" spans="1:11" x14ac:dyDescent="0.25">
      <c r="A74" s="106" t="s">
        <v>158</v>
      </c>
      <c r="J74" s="20">
        <v>60000</v>
      </c>
      <c r="K74" s="26" t="s">
        <v>12</v>
      </c>
    </row>
    <row r="75" spans="1:11" x14ac:dyDescent="0.25">
      <c r="A75" s="106" t="s">
        <v>148</v>
      </c>
      <c r="J75" s="20">
        <v>5000</v>
      </c>
      <c r="K75" s="26" t="s">
        <v>12</v>
      </c>
    </row>
    <row r="76" spans="1:11" x14ac:dyDescent="0.25">
      <c r="A76" s="106" t="s">
        <v>154</v>
      </c>
      <c r="J76" s="20">
        <v>30000</v>
      </c>
      <c r="K76" s="26" t="s">
        <v>12</v>
      </c>
    </row>
    <row r="77" spans="1:11" x14ac:dyDescent="0.25">
      <c r="A77" s="106" t="s">
        <v>149</v>
      </c>
      <c r="J77" s="20">
        <v>250000</v>
      </c>
      <c r="K77" s="26" t="s">
        <v>12</v>
      </c>
    </row>
    <row r="78" spans="1:11" x14ac:dyDescent="0.25">
      <c r="A78" s="106" t="s">
        <v>151</v>
      </c>
      <c r="J78" s="20">
        <v>7000</v>
      </c>
      <c r="K78" s="26" t="s">
        <v>12</v>
      </c>
    </row>
    <row r="79" spans="1:11" x14ac:dyDescent="0.25">
      <c r="A79" s="106" t="s">
        <v>150</v>
      </c>
      <c r="J79" s="20">
        <v>1200</v>
      </c>
      <c r="K79" s="26" t="s">
        <v>12</v>
      </c>
    </row>
    <row r="80" spans="1:11" x14ac:dyDescent="0.25">
      <c r="A80" s="106" t="s">
        <v>55</v>
      </c>
      <c r="J80" s="20">
        <v>20000</v>
      </c>
      <c r="K80" s="26" t="s">
        <v>12</v>
      </c>
    </row>
    <row r="81" spans="1:11" x14ac:dyDescent="0.25">
      <c r="A81" s="106" t="s">
        <v>56</v>
      </c>
      <c r="J81" s="20">
        <v>20000</v>
      </c>
      <c r="K81" s="26" t="s">
        <v>12</v>
      </c>
    </row>
    <row r="82" spans="1:11" x14ac:dyDescent="0.25">
      <c r="A82" s="18" t="s">
        <v>57</v>
      </c>
      <c r="J82" s="94">
        <f>SUM(J73:J81)</f>
        <v>395200</v>
      </c>
      <c r="K82" s="136" t="s">
        <v>58</v>
      </c>
    </row>
    <row r="83" spans="1:11" x14ac:dyDescent="0.25">
      <c r="A83" s="106" t="s">
        <v>146</v>
      </c>
      <c r="H83" s="96"/>
      <c r="I83" s="94">
        <f>G51</f>
        <v>-26663.785221359212</v>
      </c>
      <c r="K83" s="94"/>
    </row>
    <row r="84" spans="1:11" x14ac:dyDescent="0.25">
      <c r="A84" s="106" t="s">
        <v>82</v>
      </c>
      <c r="B84" s="83"/>
      <c r="C84" s="96">
        <f>J82+I83</f>
        <v>368536.21477864077</v>
      </c>
      <c r="D84" s="83" t="s">
        <v>68</v>
      </c>
      <c r="E84" s="101">
        <f>B71</f>
        <v>2015</v>
      </c>
      <c r="F84" s="26" t="s">
        <v>70</v>
      </c>
      <c r="G84" s="102">
        <f>C84/(E6*12)</f>
        <v>11.94622344466835</v>
      </c>
      <c r="H84" s="103" t="s">
        <v>66</v>
      </c>
      <c r="I84" s="26" t="s">
        <v>67</v>
      </c>
    </row>
    <row r="86" spans="1:11" ht="50.25" customHeight="1" x14ac:dyDescent="0.25">
      <c r="B86" s="26" t="s">
        <v>60</v>
      </c>
    </row>
    <row r="87" spans="1:11" x14ac:dyDescent="0.25">
      <c r="B87" s="26" t="s">
        <v>35</v>
      </c>
      <c r="I87" s="26" t="s">
        <v>61</v>
      </c>
      <c r="K87" s="109"/>
    </row>
    <row r="88" spans="1:11" x14ac:dyDescent="0.25">
      <c r="K88" s="109" t="s">
        <v>118</v>
      </c>
    </row>
  </sheetData>
  <mergeCells count="81">
    <mergeCell ref="B42:H42"/>
    <mergeCell ref="B45:H45"/>
    <mergeCell ref="K42:L42"/>
    <mergeCell ref="K45:L45"/>
    <mergeCell ref="B43:H43"/>
    <mergeCell ref="K43:L43"/>
    <mergeCell ref="B44:H44"/>
    <mergeCell ref="K44:L44"/>
    <mergeCell ref="K32:L32"/>
    <mergeCell ref="B34:H34"/>
    <mergeCell ref="B35:H35"/>
    <mergeCell ref="B36:H36"/>
    <mergeCell ref="B37:H37"/>
    <mergeCell ref="K33:L33"/>
    <mergeCell ref="K34:L34"/>
    <mergeCell ref="K35:L35"/>
    <mergeCell ref="K36:L36"/>
    <mergeCell ref="K37:L37"/>
    <mergeCell ref="B38:H38"/>
    <mergeCell ref="B39:H39"/>
    <mergeCell ref="B40:H40"/>
    <mergeCell ref="B41:H41"/>
    <mergeCell ref="K38:L38"/>
    <mergeCell ref="K39:L39"/>
    <mergeCell ref="K40:L40"/>
    <mergeCell ref="K41:L41"/>
    <mergeCell ref="A2:L2"/>
    <mergeCell ref="A3:L3"/>
    <mergeCell ref="A7:B7"/>
    <mergeCell ref="A23:B23"/>
    <mergeCell ref="B24:H24"/>
    <mergeCell ref="K24:L24"/>
    <mergeCell ref="E4:H4"/>
    <mergeCell ref="A20:B20"/>
    <mergeCell ref="B25:H25"/>
    <mergeCell ref="K25:L25"/>
    <mergeCell ref="B28:H28"/>
    <mergeCell ref="K28:L28"/>
    <mergeCell ref="B33:H33"/>
    <mergeCell ref="B29:H29"/>
    <mergeCell ref="K29:L29"/>
    <mergeCell ref="B30:H30"/>
    <mergeCell ref="K30:L30"/>
    <mergeCell ref="B31:H31"/>
    <mergeCell ref="B27:H27"/>
    <mergeCell ref="K27:L27"/>
    <mergeCell ref="B26:H26"/>
    <mergeCell ref="K26:L26"/>
    <mergeCell ref="B32:H32"/>
    <mergeCell ref="K31:L31"/>
    <mergeCell ref="B46:H46"/>
    <mergeCell ref="K46:L46"/>
    <mergeCell ref="B47:H47"/>
    <mergeCell ref="K47:L47"/>
    <mergeCell ref="B56:E56"/>
    <mergeCell ref="F56:H56"/>
    <mergeCell ref="I56:L56"/>
    <mergeCell ref="B55:E55"/>
    <mergeCell ref="F55:H55"/>
    <mergeCell ref="I55:L55"/>
    <mergeCell ref="K48:L48"/>
    <mergeCell ref="K49:L49"/>
    <mergeCell ref="B54:E54"/>
    <mergeCell ref="F54:H54"/>
    <mergeCell ref="I54:L54"/>
    <mergeCell ref="B57:E57"/>
    <mergeCell ref="F57:H57"/>
    <mergeCell ref="I57:L57"/>
    <mergeCell ref="B58:E58"/>
    <mergeCell ref="F58:H58"/>
    <mergeCell ref="I58:L58"/>
    <mergeCell ref="A65:E65"/>
    <mergeCell ref="B61:E61"/>
    <mergeCell ref="F61:H61"/>
    <mergeCell ref="I61:L61"/>
    <mergeCell ref="B59:E59"/>
    <mergeCell ref="F59:H59"/>
    <mergeCell ref="I59:L59"/>
    <mergeCell ref="B60:E60"/>
    <mergeCell ref="F60:H60"/>
    <mergeCell ref="I60:L60"/>
  </mergeCells>
  <pageMargins left="0.44" right="0.25" top="0.38" bottom="0.23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85" zoomScaleNormal="85" workbookViewId="0">
      <selection activeCell="B12" sqref="B12"/>
    </sheetView>
  </sheetViews>
  <sheetFormatPr defaultRowHeight="15" x14ac:dyDescent="0.25"/>
  <cols>
    <col min="1" max="1" width="39" customWidth="1"/>
    <col min="2" max="2" width="27.7109375" customWidth="1"/>
    <col min="3" max="3" width="39.85546875" customWidth="1"/>
    <col min="4" max="4" width="30.7109375" customWidth="1"/>
    <col min="5" max="5" width="30" customWidth="1"/>
    <col min="6" max="6" width="26.140625" customWidth="1"/>
    <col min="7" max="7" width="33" customWidth="1"/>
  </cols>
  <sheetData>
    <row r="1" spans="1:7" ht="18.75" x14ac:dyDescent="0.25">
      <c r="A1" s="280" t="s">
        <v>201</v>
      </c>
      <c r="B1" s="280"/>
      <c r="C1" s="280"/>
      <c r="D1" s="280"/>
      <c r="E1" s="280"/>
      <c r="F1" s="280"/>
      <c r="G1" s="280"/>
    </row>
    <row r="2" spans="1:7" ht="15" customHeight="1" x14ac:dyDescent="0.25">
      <c r="A2" s="280" t="s">
        <v>164</v>
      </c>
      <c r="B2" s="280"/>
      <c r="C2" s="280"/>
      <c r="D2" s="280"/>
      <c r="E2" s="280"/>
      <c r="F2" s="280"/>
      <c r="G2" s="280"/>
    </row>
    <row r="3" spans="1:7" x14ac:dyDescent="0.25">
      <c r="A3" s="146"/>
      <c r="B3" s="146"/>
      <c r="C3" s="146"/>
      <c r="D3" s="146"/>
      <c r="E3" s="146"/>
      <c r="F3" s="146"/>
      <c r="G3" s="147"/>
    </row>
    <row r="4" spans="1:7" x14ac:dyDescent="0.25">
      <c r="A4" s="146"/>
      <c r="B4" s="146"/>
      <c r="C4" s="146"/>
      <c r="D4" s="146"/>
      <c r="E4" s="146"/>
      <c r="F4" s="146"/>
      <c r="G4" s="147"/>
    </row>
    <row r="5" spans="1:7" ht="78.75" x14ac:dyDescent="0.25">
      <c r="A5" s="148" t="s">
        <v>165</v>
      </c>
      <c r="B5" s="148" t="s">
        <v>166</v>
      </c>
      <c r="C5" s="148" t="s">
        <v>167</v>
      </c>
      <c r="D5" s="148" t="s">
        <v>168</v>
      </c>
      <c r="E5" s="148" t="s">
        <v>169</v>
      </c>
      <c r="F5" s="148" t="s">
        <v>170</v>
      </c>
      <c r="G5" s="148" t="s">
        <v>171</v>
      </c>
    </row>
    <row r="6" spans="1:7" ht="90" x14ac:dyDescent="0.25">
      <c r="A6" s="150" t="s">
        <v>172</v>
      </c>
      <c r="B6" s="151" t="s">
        <v>173</v>
      </c>
      <c r="C6" s="150"/>
      <c r="D6" s="152">
        <v>0.62</v>
      </c>
      <c r="E6" s="152" t="s">
        <v>174</v>
      </c>
      <c r="F6" s="152" t="s">
        <v>175</v>
      </c>
      <c r="G6" s="152" t="s">
        <v>176</v>
      </c>
    </row>
    <row r="7" spans="1:7" ht="55.5" customHeight="1" x14ac:dyDescent="0.25">
      <c r="A7" s="153" t="s">
        <v>177</v>
      </c>
      <c r="B7" s="151" t="s">
        <v>179</v>
      </c>
      <c r="C7" s="150" t="s">
        <v>180</v>
      </c>
      <c r="D7" s="154">
        <v>2.4500000000000002</v>
      </c>
      <c r="E7" s="152" t="s">
        <v>174</v>
      </c>
      <c r="F7" s="152" t="s">
        <v>188</v>
      </c>
      <c r="G7" s="152" t="s">
        <v>176</v>
      </c>
    </row>
    <row r="8" spans="1:7" ht="58.5" customHeight="1" x14ac:dyDescent="0.25">
      <c r="A8" s="153" t="s">
        <v>186</v>
      </c>
      <c r="B8" s="151" t="s">
        <v>178</v>
      </c>
      <c r="C8" s="150" t="s">
        <v>181</v>
      </c>
      <c r="D8" s="154">
        <v>2.68</v>
      </c>
      <c r="E8" s="152" t="s">
        <v>174</v>
      </c>
      <c r="F8" s="152" t="s">
        <v>187</v>
      </c>
      <c r="G8" s="152" t="s">
        <v>176</v>
      </c>
    </row>
    <row r="9" spans="1:7" ht="64.5" customHeight="1" x14ac:dyDescent="0.25">
      <c r="A9" s="153" t="s">
        <v>182</v>
      </c>
      <c r="B9" s="151" t="s">
        <v>183</v>
      </c>
      <c r="C9" s="150" t="s">
        <v>184</v>
      </c>
      <c r="D9" s="154">
        <v>7403.9040000000005</v>
      </c>
      <c r="E9" s="152" t="s">
        <v>199</v>
      </c>
      <c r="F9" s="152" t="s">
        <v>185</v>
      </c>
      <c r="G9" s="152" t="s">
        <v>176</v>
      </c>
    </row>
    <row r="10" spans="1:7" ht="75" x14ac:dyDescent="0.25">
      <c r="A10" s="153" t="s">
        <v>189</v>
      </c>
      <c r="B10" s="151" t="s">
        <v>193</v>
      </c>
      <c r="C10" s="153" t="s">
        <v>192</v>
      </c>
      <c r="D10" s="152">
        <v>5.34</v>
      </c>
      <c r="E10" s="152" t="s">
        <v>174</v>
      </c>
      <c r="F10" s="152" t="s">
        <v>196</v>
      </c>
      <c r="G10" s="152" t="s">
        <v>176</v>
      </c>
    </row>
    <row r="11" spans="1:7" ht="45" x14ac:dyDescent="0.25">
      <c r="A11" s="153" t="s">
        <v>190</v>
      </c>
      <c r="B11" s="151" t="s">
        <v>193</v>
      </c>
      <c r="C11" s="150" t="s">
        <v>191</v>
      </c>
      <c r="D11" s="154">
        <v>1.51</v>
      </c>
      <c r="E11" s="152" t="s">
        <v>174</v>
      </c>
      <c r="F11" s="152" t="s">
        <v>196</v>
      </c>
      <c r="G11" s="152" t="s">
        <v>176</v>
      </c>
    </row>
    <row r="12" spans="1:7" ht="45" x14ac:dyDescent="0.25">
      <c r="A12" s="153" t="s">
        <v>194</v>
      </c>
      <c r="B12" s="151" t="s">
        <v>178</v>
      </c>
      <c r="C12" s="153" t="s">
        <v>195</v>
      </c>
      <c r="D12" s="154">
        <v>212</v>
      </c>
      <c r="E12" s="152" t="s">
        <v>198</v>
      </c>
      <c r="F12" s="152" t="s">
        <v>197</v>
      </c>
      <c r="G12" s="152" t="s">
        <v>176</v>
      </c>
    </row>
    <row r="13" spans="1:7" x14ac:dyDescent="0.25">
      <c r="A13" s="153" t="s">
        <v>200</v>
      </c>
      <c r="B13" s="151"/>
      <c r="C13" s="153"/>
      <c r="D13" s="154">
        <v>1.44</v>
      </c>
      <c r="E13" s="152" t="s">
        <v>174</v>
      </c>
      <c r="F13" s="152" t="s">
        <v>197</v>
      </c>
      <c r="G13" s="152" t="s">
        <v>176</v>
      </c>
    </row>
    <row r="14" spans="1:7" x14ac:dyDescent="0.25">
      <c r="A14" s="149"/>
      <c r="B14" s="149"/>
      <c r="C14" s="149"/>
      <c r="D14" s="149"/>
      <c r="E14" s="149"/>
      <c r="F14" s="149"/>
      <c r="G14" s="149"/>
    </row>
    <row r="15" spans="1:7" x14ac:dyDescent="0.25">
      <c r="A15" s="149"/>
      <c r="B15" s="149"/>
      <c r="C15" s="149"/>
      <c r="D15" s="149"/>
      <c r="E15" s="149"/>
      <c r="F15" s="149"/>
      <c r="G15" s="149"/>
    </row>
    <row r="16" spans="1:7" x14ac:dyDescent="0.25">
      <c r="A16" s="149"/>
      <c r="B16" s="149"/>
      <c r="C16" s="149"/>
      <c r="D16" s="149"/>
      <c r="E16" s="149"/>
      <c r="F16" s="149"/>
      <c r="G16" s="149"/>
    </row>
    <row r="17" spans="1:7" x14ac:dyDescent="0.25">
      <c r="A17" s="149"/>
      <c r="B17" s="149"/>
      <c r="C17" s="149"/>
      <c r="D17" s="149"/>
      <c r="E17" s="149"/>
      <c r="F17" s="149"/>
      <c r="G17" s="149"/>
    </row>
    <row r="18" spans="1:7" x14ac:dyDescent="0.25">
      <c r="A18" s="149"/>
      <c r="B18" s="149"/>
      <c r="C18" s="149"/>
      <c r="D18" s="149"/>
      <c r="E18" s="149"/>
      <c r="F18" s="149"/>
      <c r="G18" s="149"/>
    </row>
    <row r="19" spans="1:7" x14ac:dyDescent="0.25">
      <c r="A19" s="149"/>
      <c r="B19" s="149"/>
      <c r="C19" s="149"/>
      <c r="D19" s="149"/>
      <c r="E19" s="149"/>
      <c r="F19" s="149"/>
      <c r="G19" s="149"/>
    </row>
    <row r="20" spans="1:7" x14ac:dyDescent="0.25">
      <c r="A20" s="149"/>
      <c r="B20" s="149"/>
      <c r="C20" s="149"/>
      <c r="D20" s="149"/>
      <c r="E20" s="149"/>
      <c r="F20" s="149"/>
      <c r="G20" s="149"/>
    </row>
    <row r="21" spans="1:7" x14ac:dyDescent="0.25">
      <c r="A21" s="149"/>
      <c r="B21" s="149"/>
      <c r="C21" s="149"/>
      <c r="D21" s="149"/>
      <c r="E21" s="149"/>
      <c r="F21" s="149"/>
      <c r="G21" s="149"/>
    </row>
    <row r="22" spans="1:7" x14ac:dyDescent="0.25">
      <c r="A22" s="149"/>
      <c r="B22" s="149"/>
      <c r="C22" s="149"/>
      <c r="D22" s="149"/>
      <c r="E22" s="149"/>
      <c r="F22" s="149"/>
      <c r="G22" s="149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85" zoomScaleNormal="85" workbookViewId="0">
      <selection activeCell="I25" sqref="I25"/>
    </sheetView>
  </sheetViews>
  <sheetFormatPr defaultRowHeight="15" x14ac:dyDescent="0.25"/>
  <cols>
    <col min="1" max="1" width="39" style="138" customWidth="1"/>
    <col min="2" max="2" width="27.7109375" style="138" customWidth="1"/>
    <col min="3" max="3" width="39.85546875" style="138" customWidth="1"/>
    <col min="4" max="4" width="30.7109375" style="138" customWidth="1"/>
    <col min="5" max="5" width="30" style="138" customWidth="1"/>
    <col min="6" max="6" width="26.140625" style="138" customWidth="1"/>
    <col min="7" max="7" width="33" style="138" customWidth="1"/>
    <col min="8" max="16384" width="9.140625" style="138"/>
  </cols>
  <sheetData>
    <row r="1" spans="1:7" ht="18.75" x14ac:dyDescent="0.25">
      <c r="A1" s="280" t="s">
        <v>201</v>
      </c>
      <c r="B1" s="280"/>
      <c r="C1" s="280"/>
      <c r="D1" s="280"/>
      <c r="E1" s="280"/>
      <c r="F1" s="280"/>
      <c r="G1" s="280"/>
    </row>
    <row r="2" spans="1:7" ht="15" customHeight="1" x14ac:dyDescent="0.25">
      <c r="A2" s="280" t="s">
        <v>164</v>
      </c>
      <c r="B2" s="280"/>
      <c r="C2" s="280"/>
      <c r="D2" s="280"/>
      <c r="E2" s="280"/>
      <c r="F2" s="280"/>
      <c r="G2" s="280"/>
    </row>
    <row r="3" spans="1:7" x14ac:dyDescent="0.25">
      <c r="A3" s="146"/>
      <c r="B3" s="146"/>
      <c r="C3" s="146"/>
      <c r="D3" s="146"/>
      <c r="E3" s="146"/>
      <c r="F3" s="146"/>
      <c r="G3" s="147"/>
    </row>
    <row r="4" spans="1:7" x14ac:dyDescent="0.25">
      <c r="A4" s="146"/>
      <c r="B4" s="146"/>
      <c r="C4" s="146"/>
      <c r="D4" s="146"/>
      <c r="E4" s="146"/>
      <c r="F4" s="146"/>
      <c r="G4" s="147"/>
    </row>
    <row r="5" spans="1:7" ht="78.75" x14ac:dyDescent="0.25">
      <c r="A5" s="148" t="s">
        <v>165</v>
      </c>
      <c r="B5" s="148" t="s">
        <v>166</v>
      </c>
      <c r="C5" s="148" t="s">
        <v>167</v>
      </c>
      <c r="D5" s="148" t="s">
        <v>168</v>
      </c>
      <c r="E5" s="148" t="s">
        <v>169</v>
      </c>
      <c r="F5" s="148" t="s">
        <v>170</v>
      </c>
      <c r="G5" s="148" t="s">
        <v>171</v>
      </c>
    </row>
    <row r="6" spans="1:7" ht="90" x14ac:dyDescent="0.25">
      <c r="A6" s="150" t="s">
        <v>172</v>
      </c>
      <c r="B6" s="151" t="s">
        <v>173</v>
      </c>
      <c r="C6" s="150"/>
      <c r="D6" s="152">
        <v>0.56000000000000005</v>
      </c>
      <c r="E6" s="152" t="s">
        <v>174</v>
      </c>
      <c r="F6" s="152" t="s">
        <v>175</v>
      </c>
      <c r="G6" s="152" t="s">
        <v>176</v>
      </c>
    </row>
    <row r="7" spans="1:7" ht="55.5" customHeight="1" x14ac:dyDescent="0.25">
      <c r="A7" s="153" t="s">
        <v>177</v>
      </c>
      <c r="B7" s="151" t="s">
        <v>179</v>
      </c>
      <c r="C7" s="150" t="s">
        <v>180</v>
      </c>
      <c r="D7" s="154">
        <v>2.4500000000000002</v>
      </c>
      <c r="E7" s="152" t="s">
        <v>174</v>
      </c>
      <c r="F7" s="152" t="s">
        <v>188</v>
      </c>
      <c r="G7" s="152" t="s">
        <v>176</v>
      </c>
    </row>
    <row r="8" spans="1:7" ht="58.5" customHeight="1" x14ac:dyDescent="0.25">
      <c r="A8" s="153" t="s">
        <v>186</v>
      </c>
      <c r="B8" s="151" t="s">
        <v>178</v>
      </c>
      <c r="C8" s="150" t="s">
        <v>181</v>
      </c>
      <c r="D8" s="154">
        <v>2.68</v>
      </c>
      <c r="E8" s="152" t="s">
        <v>174</v>
      </c>
      <c r="F8" s="152" t="s">
        <v>187</v>
      </c>
      <c r="G8" s="152" t="s">
        <v>176</v>
      </c>
    </row>
    <row r="9" spans="1:7" ht="64.5" customHeight="1" x14ac:dyDescent="0.25">
      <c r="A9" s="153" t="s">
        <v>182</v>
      </c>
      <c r="B9" s="151" t="s">
        <v>183</v>
      </c>
      <c r="C9" s="150" t="s">
        <v>184</v>
      </c>
      <c r="D9" s="154">
        <v>7403.9040000000005</v>
      </c>
      <c r="E9" s="152" t="s">
        <v>199</v>
      </c>
      <c r="F9" s="152" t="s">
        <v>185</v>
      </c>
      <c r="G9" s="152" t="s">
        <v>176</v>
      </c>
    </row>
    <row r="10" spans="1:7" ht="75" x14ac:dyDescent="0.25">
      <c r="A10" s="153" t="s">
        <v>189</v>
      </c>
      <c r="B10" s="151" t="s">
        <v>193</v>
      </c>
      <c r="C10" s="153" t="s">
        <v>192</v>
      </c>
      <c r="D10" s="152">
        <v>6.82</v>
      </c>
      <c r="E10" s="152" t="s">
        <v>174</v>
      </c>
      <c r="F10" s="152" t="s">
        <v>196</v>
      </c>
      <c r="G10" s="152" t="s">
        <v>176</v>
      </c>
    </row>
    <row r="11" spans="1:7" ht="45" x14ac:dyDescent="0.25">
      <c r="A11" s="153" t="s">
        <v>190</v>
      </c>
      <c r="B11" s="151" t="s">
        <v>193</v>
      </c>
      <c r="C11" s="150" t="s">
        <v>191</v>
      </c>
      <c r="D11" s="154">
        <v>1.51</v>
      </c>
      <c r="E11" s="152" t="s">
        <v>174</v>
      </c>
      <c r="F11" s="152" t="s">
        <v>196</v>
      </c>
      <c r="G11" s="152" t="s">
        <v>176</v>
      </c>
    </row>
    <row r="12" spans="1:7" ht="45" x14ac:dyDescent="0.25">
      <c r="A12" s="153" t="s">
        <v>194</v>
      </c>
      <c r="B12" s="151" t="s">
        <v>178</v>
      </c>
      <c r="C12" s="153" t="s">
        <v>195</v>
      </c>
      <c r="D12" s="154">
        <v>233.57</v>
      </c>
      <c r="E12" s="152" t="s">
        <v>198</v>
      </c>
      <c r="F12" s="152" t="s">
        <v>197</v>
      </c>
      <c r="G12" s="152" t="s">
        <v>176</v>
      </c>
    </row>
    <row r="13" spans="1:7" x14ac:dyDescent="0.25">
      <c r="A13" s="153" t="s">
        <v>200</v>
      </c>
      <c r="B13" s="151"/>
      <c r="C13" s="153"/>
      <c r="D13" s="154">
        <v>1.44</v>
      </c>
      <c r="E13" s="152" t="s">
        <v>174</v>
      </c>
      <c r="F13" s="152" t="s">
        <v>197</v>
      </c>
      <c r="G13" s="152" t="s">
        <v>176</v>
      </c>
    </row>
    <row r="14" spans="1:7" x14ac:dyDescent="0.25">
      <c r="A14" s="149"/>
      <c r="B14" s="149"/>
      <c r="C14" s="149"/>
      <c r="D14" s="149"/>
      <c r="E14" s="149"/>
      <c r="F14" s="149"/>
      <c r="G14" s="149"/>
    </row>
    <row r="15" spans="1:7" x14ac:dyDescent="0.25">
      <c r="A15" s="149"/>
      <c r="B15" s="149"/>
      <c r="C15" s="149"/>
      <c r="D15" s="149"/>
      <c r="E15" s="149"/>
      <c r="F15" s="149"/>
      <c r="G15" s="149"/>
    </row>
    <row r="16" spans="1:7" x14ac:dyDescent="0.25">
      <c r="A16" s="149"/>
      <c r="B16" s="149"/>
      <c r="C16" s="149"/>
      <c r="D16" s="149"/>
      <c r="E16" s="149"/>
      <c r="F16" s="149"/>
      <c r="G16" s="149"/>
    </row>
    <row r="17" spans="1:7" x14ac:dyDescent="0.25">
      <c r="A17" s="149"/>
      <c r="B17" s="149"/>
      <c r="C17" s="149"/>
      <c r="D17" s="149"/>
      <c r="E17" s="149"/>
      <c r="F17" s="149"/>
      <c r="G17" s="149"/>
    </row>
    <row r="18" spans="1:7" x14ac:dyDescent="0.25">
      <c r="A18" s="149"/>
      <c r="B18" s="149"/>
      <c r="C18" s="149"/>
      <c r="D18" s="149"/>
      <c r="E18" s="149"/>
      <c r="F18" s="149"/>
      <c r="G18" s="149"/>
    </row>
    <row r="19" spans="1:7" x14ac:dyDescent="0.25">
      <c r="A19" s="149"/>
      <c r="B19" s="149"/>
      <c r="C19" s="149"/>
      <c r="D19" s="149"/>
      <c r="E19" s="149"/>
      <c r="F19" s="149"/>
      <c r="G19" s="149"/>
    </row>
    <row r="20" spans="1:7" x14ac:dyDescent="0.25">
      <c r="A20" s="149"/>
      <c r="B20" s="149"/>
      <c r="C20" s="149"/>
      <c r="D20" s="149"/>
      <c r="E20" s="149"/>
      <c r="F20" s="149"/>
      <c r="G20" s="149"/>
    </row>
    <row r="21" spans="1:7" x14ac:dyDescent="0.25">
      <c r="A21" s="149"/>
      <c r="B21" s="149"/>
      <c r="C21" s="149"/>
      <c r="D21" s="149"/>
      <c r="E21" s="149"/>
      <c r="F21" s="149"/>
      <c r="G21" s="149"/>
    </row>
    <row r="22" spans="1:7" x14ac:dyDescent="0.25">
      <c r="A22" s="149"/>
      <c r="B22" s="149"/>
      <c r="C22" s="149"/>
      <c r="D22" s="149"/>
      <c r="E22" s="149"/>
      <c r="F22" s="149"/>
      <c r="G22" s="149"/>
    </row>
  </sheetData>
  <mergeCells count="2">
    <mergeCell ref="A1:G1"/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2013</vt:lpstr>
      <vt:lpstr>2014</vt:lpstr>
      <vt:lpstr>информация о стоимости 2013</vt:lpstr>
      <vt:lpstr>информация о стоимости 2014</vt:lpstr>
      <vt:lpstr>'2013'!Область_печати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2016-03-15T02:44:21Z</dcterms:modified>
</cp:coreProperties>
</file>