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240" yWindow="204" windowWidth="10932" windowHeight="7716"/>
  </bookViews>
  <sheets>
    <sheet name="2013" sheetId="1" r:id="rId1"/>
  </sheets>
  <calcPr calcId="145621"/>
</workbook>
</file>

<file path=xl/calcChain.xml><?xml version="1.0" encoding="utf-8"?>
<calcChain xmlns="http://schemas.openxmlformats.org/spreadsheetml/2006/main">
  <c r="K36" i="1" l="1"/>
  <c r="G20" i="1" l="1"/>
  <c r="K45" i="1" l="1"/>
  <c r="K33" i="1"/>
  <c r="K32" i="1"/>
  <c r="K46" i="1"/>
  <c r="K42" i="1"/>
  <c r="K41" i="1" l="1"/>
  <c r="K47" i="1" s="1"/>
  <c r="K43" i="1"/>
  <c r="K48" i="1" l="1"/>
  <c r="K49" i="1" s="1"/>
  <c r="G51" i="1" s="1"/>
  <c r="G7" i="1" l="1"/>
  <c r="I7" i="1" s="1"/>
  <c r="E75" i="1"/>
  <c r="J73" i="1"/>
  <c r="A21" i="1" l="1"/>
  <c r="B62" i="1" l="1"/>
  <c r="B52" i="1"/>
  <c r="D51" i="1"/>
  <c r="B6" i="1"/>
  <c r="I74" i="1" l="1"/>
  <c r="G18" i="1"/>
  <c r="G16" i="1"/>
  <c r="G15" i="1"/>
  <c r="G17" i="1"/>
  <c r="C75" i="1" l="1"/>
  <c r="G75" i="1" s="1"/>
  <c r="J14" i="1"/>
</calcChain>
</file>

<file path=xl/sharedStrings.xml><?xml version="1.0" encoding="utf-8"?>
<sst xmlns="http://schemas.openxmlformats.org/spreadsheetml/2006/main" count="174" uniqueCount="130">
  <si>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</si>
  <si>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</si>
  <si>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</si>
  <si>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</si>
  <si>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</si>
  <si>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</si>
  <si>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</si>
  <si>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</si>
  <si>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</si>
  <si>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</si>
  <si>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</si>
  <si>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</si>
  <si>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</si>
  <si>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</si>
  <si>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</si>
  <si>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</si>
  <si>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</si>
  <si>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</si>
  <si>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</si>
  <si>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</si>
  <si>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</si>
  <si>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</si>
  <si>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</si>
  <si>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</si>
  <si>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Всего:</t>
  </si>
  <si>
    <t>ИТОГО: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</si>
  <si>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</si>
  <si>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</si>
  <si>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</si>
  <si>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</si>
  <si>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</si>
  <si>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</si>
  <si>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</si>
  <si>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</si>
  <si>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</si>
  <si>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</si>
  <si>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</si>
  <si>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</si>
  <si>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</si>
  <si>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</si>
  <si>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</si>
  <si>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</si>
  <si>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</si>
  <si>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</si>
  <si>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</si>
  <si>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</si>
  <si>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</si>
  <si>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</si>
  <si>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</si>
  <si>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</si>
  <si>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</si>
  <si>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</si>
  <si>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</si>
  <si>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</si>
  <si>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</si>
  <si>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</si>
  <si>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</si>
  <si>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</si>
  <si>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</si>
  <si>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</si>
  <si>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</si>
  <si>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</si>
  <si>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</si>
  <si>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</si>
  <si>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>Директор</t>
  </si>
  <si>
    <t>А.Б. Хлебников</t>
  </si>
  <si>
    <t>3.  Соответственно,  компания  имеет  задолженность  перед  поставщиками  услуг:</t>
  </si>
  <si>
    <t>шт.</t>
  </si>
  <si>
    <t xml:space="preserve">рубля          </t>
  </si>
  <si>
    <t>с  кв. метра.</t>
  </si>
  <si>
    <t xml:space="preserve">            составит </t>
  </si>
  <si>
    <t xml:space="preserve">    на</t>
  </si>
  <si>
    <t xml:space="preserve">год ,  или </t>
  </si>
  <si>
    <t xml:space="preserve">Перерасход(+) или экономия (-) средств текущего ремонта общего имущества многоквартирного дома по </t>
  </si>
  <si>
    <t>Перерасход (+) или экономия (-) средств в 2012 году.</t>
  </si>
  <si>
    <t>99/6</t>
  </si>
  <si>
    <t>м/час</t>
  </si>
  <si>
    <t>99/6 (</t>
  </si>
  <si>
    <t xml:space="preserve">   по ул. Ал. Невского за </t>
  </si>
  <si>
    <t xml:space="preserve">    рублей   (</t>
  </si>
  <si>
    <t>Демонтаж и установка парковочных столбиков.</t>
  </si>
  <si>
    <t>Изготовление и монтаж решеток на окна ИТП (цокольный этаж).</t>
  </si>
  <si>
    <t>Госповерка теплосчетчика.</t>
  </si>
  <si>
    <t>Напольное покрытие в тамбуре и ковролиновая дорожка на 1-ом этаже.</t>
  </si>
  <si>
    <t>Табличка на трансформаторной подстанции "Падение снега".</t>
  </si>
  <si>
    <t>Установка новогодней елки.</t>
  </si>
  <si>
    <t>т.</t>
  </si>
  <si>
    <t>кв.1</t>
  </si>
  <si>
    <t>оф.2</t>
  </si>
  <si>
    <t>оф.3</t>
  </si>
  <si>
    <t xml:space="preserve">кв. 9 -        </t>
  </si>
  <si>
    <t xml:space="preserve">кв. 11 -        </t>
  </si>
  <si>
    <t xml:space="preserve">кв. 22 -    </t>
  </si>
  <si>
    <t xml:space="preserve">кв. 28 -             </t>
  </si>
  <si>
    <t xml:space="preserve">кв. 39 -             </t>
  </si>
  <si>
    <t xml:space="preserve">кв. 45 - </t>
  </si>
  <si>
    <t>м</t>
  </si>
  <si>
    <t xml:space="preserve">Монтаж дренажа на ГВС и ХВС в цокольном этаже. </t>
  </si>
  <si>
    <t>0,019 Гкал/м²</t>
  </si>
  <si>
    <t>0,027 Гкал/м²</t>
  </si>
  <si>
    <t>6.    В</t>
  </si>
  <si>
    <t>59,10 руб./чел.</t>
  </si>
  <si>
    <t>301,44 руб./чел.</t>
  </si>
  <si>
    <t>74,71 руб./чел.</t>
  </si>
  <si>
    <t>116,82 руб./чел.</t>
  </si>
  <si>
    <t>241,15 руб./чел.</t>
  </si>
  <si>
    <t>93,5 руб./чел.</t>
  </si>
  <si>
    <t>Вывоз снега с придомовой территории в январе (16,76%).</t>
  </si>
  <si>
    <t>Установка снегозадерживающей сетки на крыше дома (25%).</t>
  </si>
  <si>
    <t>Вывоз снега с придомовой территории в  марте(16,76%).</t>
  </si>
  <si>
    <t>Благоустройство территории ( чернозем)16,76%.</t>
  </si>
  <si>
    <t>Благоустройство территории (песок)16,76%.</t>
  </si>
  <si>
    <t>Выполнение электромонтажных работ по предписанию.</t>
  </si>
  <si>
    <t>Ежегодное  тех. освидетельствование лифта.</t>
  </si>
  <si>
    <t>19,20 руб./м²</t>
  </si>
  <si>
    <t>Чистка кровли от снега (16,76%).</t>
  </si>
  <si>
    <t>Замена светильника в подъезде (3 этаж).</t>
  </si>
  <si>
    <t>Ремонт уличного освещения (замена ламп).</t>
  </si>
  <si>
    <t xml:space="preserve"> - </t>
  </si>
  <si>
    <t xml:space="preserve"> Что  с   учетом перерасхода (+) или     экономии (-)   средств   в   2012   году  в  размере</t>
  </si>
  <si>
    <t>Управление МКД (14%)</t>
  </si>
  <si>
    <t>Монтаж трубопроводов в комнату уборщицы.</t>
  </si>
  <si>
    <t>Возврат средств за почтовые ящики.</t>
  </si>
  <si>
    <t>Ремонт кабеля 6КВ(16,76%).</t>
  </si>
  <si>
    <t>А.Н.99/6(IV)</t>
  </si>
  <si>
    <t>Возврат средств за диф. Автомат</t>
  </si>
  <si>
    <r>
      <t>м</t>
    </r>
    <r>
      <rPr>
        <vertAlign val="superscript"/>
        <sz val="11"/>
        <rFont val="Calibri"/>
        <family val="2"/>
        <charset val="204"/>
        <scheme val="minor"/>
      </rPr>
      <t>2</t>
    </r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</si>
  <si>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</si>
  <si>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r>
      <t>15,64 руб./м</t>
    </r>
    <r>
      <rPr>
        <sz val="11"/>
        <rFont val="Calibri"/>
        <family val="2"/>
        <charset val="204"/>
      </rPr>
      <t>²</t>
    </r>
  </si>
  <si>
    <r>
      <t>4,74 руб./м</t>
    </r>
    <r>
      <rPr>
        <sz val="11"/>
        <rFont val="Calibri"/>
        <family val="2"/>
        <charset val="204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</si>
</sst>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4">
    <xf numFmtId="0" fontId="0" fillId="0" borderId="0" xfId="0"/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0" xfId="0" applyFont="1"/>
    <xf numFmtId="0" fontId="1" fillId="0" borderId="8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4" fontId="1" fillId="0" borderId="8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" fontId="1" fillId="0" borderId="8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0" fontId="1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1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4" fontId="1" fillId="0" borderId="0" xfId="0" applyNumberFormat="1" applyFont="1" applyAlignment="1"/>
    <xf numFmtId="2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0" borderId="0" xfId="0" applyNumberFormat="1" applyFont="1" applyFill="1"/>
    <xf numFmtId="4" fontId="7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Alignment="1"/>
    <xf numFmtId="4" fontId="9" fillId="0" borderId="0" xfId="0" applyNumberFormat="1" applyFont="1"/>
    <xf numFmtId="0" fontId="8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2" xfId="0" applyFont="1" applyBorder="1" applyAlignme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4" fontId="1" fillId="0" borderId="17" xfId="0" applyNumberFormat="1" applyFont="1" applyBorder="1" applyAlignment="1">
      <alignment horizontal="right"/>
    </xf>
    <xf numFmtId="4" fontId="1" fillId="0" borderId="19" xfId="0" applyNumberFormat="1" applyFont="1" applyBorder="1" applyAlignment="1">
      <alignment horizontal="right"/>
    </xf>
    <xf numFmtId="0" fontId="1" fillId="0" borderId="10" xfId="0" applyFont="1" applyBorder="1"/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4" fontId="1" fillId="0" borderId="6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0" fontId="1" fillId="0" borderId="3" xfId="0" applyFont="1" applyBorder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5" xfId="0" applyFont="1" applyBorder="1" applyAlignment="1"/>
    <xf numFmtId="4" fontId="10" fillId="0" borderId="13" xfId="0" applyNumberFormat="1" applyFont="1" applyBorder="1" applyAlignment="1">
      <alignment horizontal="right"/>
    </xf>
    <xf numFmtId="4" fontId="10" fillId="0" borderId="15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2" fontId="1" fillId="0" borderId="0" xfId="0" applyNumberFormat="1" applyFont="1"/>
    <xf numFmtId="0" fontId="2" fillId="0" borderId="0" xfId="0" applyFont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8"/>
  <sheetViews>
    <sheetView tabSelected="1" workbookViewId="0">
      <selection activeCell="Q14" sqref="Q14"/>
    </sheetView>
  </sheetViews>
  <sheetFormatPr defaultRowHeight="14.4" x14ac:dyDescent="0.3"/>
  <cols>
    <col min="1" max="1" width="5.33203125" style="8" customWidth="1"/>
    <col min="2" max="2" width="9.109375" style="8" customWidth="1"/>
    <col min="3" max="3" width="11.109375" style="8" customWidth="1"/>
    <col min="4" max="4" width="7" style="8" customWidth="1"/>
    <col min="5" max="5" width="7.88671875" style="8" customWidth="1"/>
    <col min="6" max="6" width="9.33203125" style="8" customWidth="1"/>
    <col min="7" max="7" width="12" style="8" customWidth="1"/>
    <col min="8" max="8" width="14.5546875" style="8" customWidth="1"/>
    <col min="9" max="9" width="9.88671875" style="8" customWidth="1"/>
    <col min="10" max="10" width="10" style="8" customWidth="1"/>
    <col min="11" max="11" width="9.109375" style="8" customWidth="1"/>
    <col min="12" max="12" width="4.88671875" style="8" customWidth="1"/>
    <col min="13" max="13" width="6.109375" style="18" customWidth="1"/>
    <col min="14" max="41" width="8.88671875" style="18"/>
    <col min="42" max="16384" width="8.88671875" style="8"/>
  </cols>
  <sheetData>
    <row r="1" spans="1:26" x14ac:dyDescent="0.3">
      <c r="L1" s="19" t="s">
        <v>124</v>
      </c>
    </row>
    <row r="2" spans="1:26" ht="18" x14ac:dyDescent="0.3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26" ht="18" x14ac:dyDescent="0.3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26" ht="18" x14ac:dyDescent="0.35">
      <c r="A4" s="21"/>
      <c r="B4" s="22"/>
      <c r="C4" s="21"/>
      <c r="D4" s="23" t="s">
        <v>2</v>
      </c>
      <c r="E4" s="24" t="s">
        <v>75</v>
      </c>
      <c r="F4" s="25" t="s">
        <v>78</v>
      </c>
      <c r="G4" s="25"/>
      <c r="H4" s="25"/>
      <c r="I4" s="24">
        <v>2013</v>
      </c>
      <c r="J4" s="25" t="s">
        <v>26</v>
      </c>
    </row>
    <row r="5" spans="1:26" x14ac:dyDescent="0.3">
      <c r="V5" s="26"/>
    </row>
    <row r="6" spans="1:26" ht="15.6" x14ac:dyDescent="0.3">
      <c r="A6" s="27" t="s">
        <v>31</v>
      </c>
      <c r="B6" s="6">
        <f>I4</f>
        <v>2013</v>
      </c>
      <c r="C6" s="8" t="s">
        <v>32</v>
      </c>
      <c r="D6" s="28" t="s">
        <v>77</v>
      </c>
      <c r="E6" s="29">
        <v>2939.6</v>
      </c>
      <c r="F6" s="8" t="s">
        <v>127</v>
      </c>
      <c r="Z6" s="26"/>
    </row>
    <row r="7" spans="1:26" x14ac:dyDescent="0.3">
      <c r="A7" s="30">
        <v>1667232.19</v>
      </c>
      <c r="B7" s="30"/>
      <c r="C7" s="31" t="s">
        <v>3</v>
      </c>
      <c r="G7" s="4">
        <f>(A7-J8)</f>
        <v>1456486.7999999998</v>
      </c>
      <c r="H7" s="6" t="s">
        <v>79</v>
      </c>
      <c r="I7" s="32">
        <f>(G7/A7)*100</f>
        <v>87.359565676332096</v>
      </c>
      <c r="J7" s="8" t="s">
        <v>4</v>
      </c>
      <c r="W7" s="26"/>
    </row>
    <row r="8" spans="1:26" ht="19.5" customHeight="1" x14ac:dyDescent="0.3">
      <c r="A8" s="8" t="s">
        <v>5</v>
      </c>
      <c r="J8" s="4">
        <v>210745.39</v>
      </c>
      <c r="K8" s="8" t="s">
        <v>6</v>
      </c>
    </row>
    <row r="9" spans="1:26" x14ac:dyDescent="0.3">
      <c r="A9" s="8" t="s">
        <v>7</v>
      </c>
    </row>
    <row r="10" spans="1:26" x14ac:dyDescent="0.3">
      <c r="A10" s="5" t="s">
        <v>87</v>
      </c>
      <c r="B10" s="33">
        <v>26343.03</v>
      </c>
      <c r="C10" s="8" t="s">
        <v>12</v>
      </c>
      <c r="E10" s="5" t="s">
        <v>90</v>
      </c>
      <c r="F10" s="33">
        <v>14630.92</v>
      </c>
      <c r="G10" s="8" t="s">
        <v>12</v>
      </c>
      <c r="I10" s="5" t="s">
        <v>93</v>
      </c>
      <c r="J10" s="33">
        <v>14712.67</v>
      </c>
      <c r="K10" s="8" t="s">
        <v>12</v>
      </c>
    </row>
    <row r="11" spans="1:26" x14ac:dyDescent="0.3">
      <c r="A11" s="5" t="s">
        <v>88</v>
      </c>
      <c r="B11" s="33">
        <v>7203.6</v>
      </c>
      <c r="C11" s="8" t="s">
        <v>12</v>
      </c>
      <c r="E11" s="5" t="s">
        <v>91</v>
      </c>
      <c r="F11" s="33">
        <v>5617.11</v>
      </c>
      <c r="G11" s="8" t="s">
        <v>12</v>
      </c>
      <c r="I11" s="5" t="s">
        <v>94</v>
      </c>
      <c r="J11" s="33">
        <v>8630.93</v>
      </c>
      <c r="K11" s="8" t="s">
        <v>12</v>
      </c>
    </row>
    <row r="12" spans="1:26" x14ac:dyDescent="0.3">
      <c r="A12" s="5" t="s">
        <v>89</v>
      </c>
      <c r="B12" s="33">
        <v>47361.94</v>
      </c>
      <c r="C12" s="8" t="s">
        <v>12</v>
      </c>
      <c r="E12" s="5" t="s">
        <v>92</v>
      </c>
      <c r="F12" s="33">
        <v>7622.24</v>
      </c>
      <c r="G12" s="8" t="s">
        <v>12</v>
      </c>
      <c r="I12" s="5" t="s">
        <v>95</v>
      </c>
      <c r="J12" s="33">
        <v>6449.75</v>
      </c>
      <c r="K12" s="8" t="s">
        <v>12</v>
      </c>
    </row>
    <row r="13" spans="1:26" x14ac:dyDescent="0.3">
      <c r="B13" s="7"/>
    </row>
    <row r="14" spans="1:26" ht="24" customHeight="1" x14ac:dyDescent="0.3">
      <c r="A14" s="8" t="s">
        <v>66</v>
      </c>
      <c r="J14" s="34">
        <f>G15+G16+G17+G18</f>
        <v>210745.38999999998</v>
      </c>
      <c r="K14" s="35"/>
    </row>
    <row r="15" spans="1:26" x14ac:dyDescent="0.3">
      <c r="A15" s="36" t="s">
        <v>8</v>
      </c>
      <c r="B15" s="8" t="s">
        <v>9</v>
      </c>
      <c r="G15" s="4">
        <f>(J8*43.5/100)</f>
        <v>91674.244649999993</v>
      </c>
      <c r="H15" s="8" t="s">
        <v>12</v>
      </c>
    </row>
    <row r="16" spans="1:26" x14ac:dyDescent="0.3">
      <c r="A16" s="36" t="s">
        <v>8</v>
      </c>
      <c r="B16" s="8" t="s">
        <v>10</v>
      </c>
      <c r="G16" s="4">
        <f>(J8*36.6/100)</f>
        <v>77132.812740000008</v>
      </c>
      <c r="H16" s="8" t="s">
        <v>12</v>
      </c>
    </row>
    <row r="17" spans="1:12" x14ac:dyDescent="0.3">
      <c r="A17" s="36" t="s">
        <v>8</v>
      </c>
      <c r="B17" s="8" t="s">
        <v>11</v>
      </c>
      <c r="G17" s="4">
        <f>(J8*12.5/100)</f>
        <v>26343.173750000002</v>
      </c>
      <c r="H17" s="8" t="s">
        <v>12</v>
      </c>
      <c r="K17" s="31"/>
      <c r="L17" s="37"/>
    </row>
    <row r="18" spans="1:12" x14ac:dyDescent="0.3">
      <c r="A18" s="36" t="s">
        <v>8</v>
      </c>
      <c r="B18" s="8" t="s">
        <v>16</v>
      </c>
      <c r="G18" s="4">
        <f>(J8*7.4/100)</f>
        <v>15595.158860000001</v>
      </c>
      <c r="H18" s="8" t="s">
        <v>12</v>
      </c>
    </row>
    <row r="19" spans="1:12" x14ac:dyDescent="0.3">
      <c r="G19" s="38"/>
    </row>
    <row r="20" spans="1:12" x14ac:dyDescent="0.3">
      <c r="A20" s="39" t="s">
        <v>13</v>
      </c>
      <c r="G20" s="4">
        <f>E6*4.74*9/1.03</f>
        <v>121750.81165048543</v>
      </c>
      <c r="H20" s="8" t="s">
        <v>14</v>
      </c>
    </row>
    <row r="21" spans="1:12" ht="15" thickBot="1" x14ac:dyDescent="0.35">
      <c r="A21" s="30">
        <f>(G20*I7/100)</f>
        <v>106360.9802652732</v>
      </c>
      <c r="B21" s="30"/>
      <c r="C21" s="8" t="s">
        <v>17</v>
      </c>
    </row>
    <row r="22" spans="1:12" x14ac:dyDescent="0.3">
      <c r="A22" s="40" t="s">
        <v>2</v>
      </c>
      <c r="B22" s="41" t="s">
        <v>23</v>
      </c>
      <c r="C22" s="42"/>
      <c r="D22" s="42"/>
      <c r="E22" s="42"/>
      <c r="F22" s="42"/>
      <c r="G22" s="42"/>
      <c r="H22" s="43"/>
      <c r="I22" s="40" t="s">
        <v>21</v>
      </c>
      <c r="J22" s="44" t="s">
        <v>20</v>
      </c>
      <c r="K22" s="41" t="s">
        <v>18</v>
      </c>
      <c r="L22" s="43"/>
    </row>
    <row r="23" spans="1:12" ht="15" thickBot="1" x14ac:dyDescent="0.35">
      <c r="A23" s="45" t="s">
        <v>15</v>
      </c>
      <c r="B23" s="46"/>
      <c r="C23" s="47"/>
      <c r="D23" s="47"/>
      <c r="E23" s="47"/>
      <c r="F23" s="47"/>
      <c r="G23" s="47"/>
      <c r="H23" s="48"/>
      <c r="I23" s="45" t="s">
        <v>22</v>
      </c>
      <c r="J23" s="49"/>
      <c r="K23" s="50" t="s">
        <v>19</v>
      </c>
      <c r="L23" s="51"/>
    </row>
    <row r="24" spans="1:12" x14ac:dyDescent="0.3">
      <c r="A24" s="52"/>
      <c r="B24" s="53" t="s">
        <v>74</v>
      </c>
      <c r="C24" s="54"/>
      <c r="D24" s="54"/>
      <c r="E24" s="54"/>
      <c r="F24" s="54"/>
      <c r="G24" s="54"/>
      <c r="H24" s="55"/>
      <c r="I24" s="56"/>
      <c r="J24" s="57"/>
      <c r="K24" s="58">
        <v>-48292.02</v>
      </c>
      <c r="L24" s="59"/>
    </row>
    <row r="25" spans="1:12" x14ac:dyDescent="0.3">
      <c r="A25" s="60"/>
      <c r="B25" s="61" t="s">
        <v>122</v>
      </c>
      <c r="C25" s="62"/>
      <c r="D25" s="62"/>
      <c r="E25" s="62"/>
      <c r="F25" s="62"/>
      <c r="G25" s="62"/>
      <c r="H25" s="63"/>
      <c r="I25" s="64"/>
      <c r="J25" s="2"/>
      <c r="K25" s="16">
        <v>-21910</v>
      </c>
      <c r="L25" s="17"/>
    </row>
    <row r="26" spans="1:12" x14ac:dyDescent="0.3">
      <c r="A26" s="60"/>
      <c r="B26" s="61" t="s">
        <v>125</v>
      </c>
      <c r="C26" s="62"/>
      <c r="D26" s="62"/>
      <c r="E26" s="62"/>
      <c r="F26" s="62"/>
      <c r="G26" s="62"/>
      <c r="H26" s="63"/>
      <c r="I26" s="64"/>
      <c r="J26" s="2"/>
      <c r="K26" s="16">
        <v>-450</v>
      </c>
      <c r="L26" s="17"/>
    </row>
    <row r="27" spans="1:12" x14ac:dyDescent="0.3">
      <c r="A27" s="1">
        <v>1</v>
      </c>
      <c r="B27" s="13" t="s">
        <v>107</v>
      </c>
      <c r="C27" s="14"/>
      <c r="D27" s="14"/>
      <c r="E27" s="14"/>
      <c r="F27" s="14"/>
      <c r="G27" s="14"/>
      <c r="H27" s="15"/>
      <c r="I27" s="6" t="s">
        <v>76</v>
      </c>
      <c r="J27" s="2">
        <v>8</v>
      </c>
      <c r="K27" s="16">
        <v>4200</v>
      </c>
      <c r="L27" s="17"/>
    </row>
    <row r="28" spans="1:12" x14ac:dyDescent="0.3">
      <c r="A28" s="1">
        <v>2</v>
      </c>
      <c r="B28" s="13" t="s">
        <v>107</v>
      </c>
      <c r="C28" s="14"/>
      <c r="D28" s="14"/>
      <c r="E28" s="14"/>
      <c r="F28" s="14"/>
      <c r="G28" s="14"/>
      <c r="H28" s="15"/>
      <c r="I28" s="6" t="s">
        <v>76</v>
      </c>
      <c r="J28" s="2">
        <v>19</v>
      </c>
      <c r="K28" s="16">
        <v>7560</v>
      </c>
      <c r="L28" s="17"/>
    </row>
    <row r="29" spans="1:12" x14ac:dyDescent="0.3">
      <c r="A29" s="1">
        <v>3</v>
      </c>
      <c r="B29" s="13" t="s">
        <v>108</v>
      </c>
      <c r="C29" s="14"/>
      <c r="D29" s="14"/>
      <c r="E29" s="14"/>
      <c r="F29" s="14"/>
      <c r="G29" s="14"/>
      <c r="H29" s="15"/>
      <c r="I29" s="3" t="s">
        <v>96</v>
      </c>
      <c r="J29" s="2">
        <v>39</v>
      </c>
      <c r="K29" s="16">
        <v>3857</v>
      </c>
      <c r="L29" s="17"/>
    </row>
    <row r="30" spans="1:12" ht="16.2" x14ac:dyDescent="0.3">
      <c r="A30" s="1">
        <v>4</v>
      </c>
      <c r="B30" s="13" t="s">
        <v>115</v>
      </c>
      <c r="C30" s="14"/>
      <c r="D30" s="14"/>
      <c r="E30" s="14"/>
      <c r="F30" s="14"/>
      <c r="G30" s="14"/>
      <c r="H30" s="15"/>
      <c r="I30" s="3" t="s">
        <v>126</v>
      </c>
      <c r="J30" s="2">
        <v>370.18</v>
      </c>
      <c r="K30" s="16">
        <v>8064</v>
      </c>
      <c r="L30" s="17"/>
    </row>
    <row r="31" spans="1:12" x14ac:dyDescent="0.3">
      <c r="A31" s="1">
        <v>5</v>
      </c>
      <c r="B31" s="13" t="s">
        <v>109</v>
      </c>
      <c r="C31" s="14"/>
      <c r="D31" s="14"/>
      <c r="E31" s="14"/>
      <c r="F31" s="14"/>
      <c r="G31" s="14"/>
      <c r="H31" s="15"/>
      <c r="I31" s="6" t="s">
        <v>76</v>
      </c>
      <c r="J31" s="2">
        <v>14</v>
      </c>
      <c r="K31" s="16">
        <v>7106.4</v>
      </c>
      <c r="L31" s="17"/>
    </row>
    <row r="32" spans="1:12" x14ac:dyDescent="0.3">
      <c r="A32" s="1">
        <v>6</v>
      </c>
      <c r="B32" s="13" t="s">
        <v>110</v>
      </c>
      <c r="C32" s="14"/>
      <c r="D32" s="14"/>
      <c r="E32" s="14"/>
      <c r="F32" s="14"/>
      <c r="G32" s="14"/>
      <c r="H32" s="15"/>
      <c r="I32" s="3" t="s">
        <v>86</v>
      </c>
      <c r="J32" s="2">
        <v>4</v>
      </c>
      <c r="K32" s="11">
        <f>2400*0.1676</f>
        <v>402.24</v>
      </c>
      <c r="L32" s="12"/>
    </row>
    <row r="33" spans="1:12" x14ac:dyDescent="0.3">
      <c r="A33" s="1">
        <v>7</v>
      </c>
      <c r="B33" s="13" t="s">
        <v>111</v>
      </c>
      <c r="C33" s="14"/>
      <c r="D33" s="14"/>
      <c r="E33" s="14"/>
      <c r="F33" s="14"/>
      <c r="G33" s="14"/>
      <c r="H33" s="15"/>
      <c r="I33" s="3" t="s">
        <v>86</v>
      </c>
      <c r="J33" s="2">
        <v>2</v>
      </c>
      <c r="K33" s="11">
        <f>3000*0.1676</f>
        <v>502.8</v>
      </c>
      <c r="L33" s="12"/>
    </row>
    <row r="34" spans="1:12" x14ac:dyDescent="0.3">
      <c r="A34" s="1">
        <v>8</v>
      </c>
      <c r="B34" s="13" t="s">
        <v>97</v>
      </c>
      <c r="C34" s="14"/>
      <c r="D34" s="14"/>
      <c r="E34" s="14"/>
      <c r="F34" s="14"/>
      <c r="G34" s="14"/>
      <c r="H34" s="15"/>
      <c r="I34" s="3" t="s">
        <v>67</v>
      </c>
      <c r="J34" s="2">
        <v>1</v>
      </c>
      <c r="K34" s="11">
        <v>9230</v>
      </c>
      <c r="L34" s="12"/>
    </row>
    <row r="35" spans="1:12" x14ac:dyDescent="0.3">
      <c r="A35" s="1">
        <v>9</v>
      </c>
      <c r="B35" s="13" t="s">
        <v>112</v>
      </c>
      <c r="C35" s="14"/>
      <c r="D35" s="14"/>
      <c r="E35" s="14"/>
      <c r="F35" s="14"/>
      <c r="G35" s="14"/>
      <c r="H35" s="15"/>
      <c r="I35" s="3" t="s">
        <v>67</v>
      </c>
      <c r="J35" s="2">
        <v>19</v>
      </c>
      <c r="K35" s="11">
        <v>3510</v>
      </c>
      <c r="L35" s="12"/>
    </row>
    <row r="36" spans="1:12" x14ac:dyDescent="0.3">
      <c r="A36" s="1">
        <v>10</v>
      </c>
      <c r="B36" s="13" t="s">
        <v>123</v>
      </c>
      <c r="C36" s="14"/>
      <c r="D36" s="14"/>
      <c r="E36" s="14"/>
      <c r="F36" s="14"/>
      <c r="G36" s="14"/>
      <c r="H36" s="15"/>
      <c r="I36" s="3" t="s">
        <v>118</v>
      </c>
      <c r="J36" s="2" t="s">
        <v>118</v>
      </c>
      <c r="K36" s="16">
        <f>10169.48*0.1676</f>
        <v>1704.4048479999999</v>
      </c>
      <c r="L36" s="17"/>
    </row>
    <row r="37" spans="1:12" x14ac:dyDescent="0.3">
      <c r="A37" s="1">
        <v>11</v>
      </c>
      <c r="B37" s="13" t="s">
        <v>113</v>
      </c>
      <c r="C37" s="14"/>
      <c r="D37" s="14"/>
      <c r="E37" s="14"/>
      <c r="F37" s="14"/>
      <c r="G37" s="14"/>
      <c r="H37" s="15"/>
      <c r="I37" s="3" t="s">
        <v>67</v>
      </c>
      <c r="J37" s="2">
        <v>1</v>
      </c>
      <c r="K37" s="16">
        <v>6500</v>
      </c>
      <c r="L37" s="17"/>
    </row>
    <row r="38" spans="1:12" x14ac:dyDescent="0.3">
      <c r="A38" s="1">
        <v>12</v>
      </c>
      <c r="B38" s="13" t="s">
        <v>121</v>
      </c>
      <c r="C38" s="14"/>
      <c r="D38" s="14"/>
      <c r="E38" s="14"/>
      <c r="F38" s="14"/>
      <c r="G38" s="14"/>
      <c r="H38" s="15"/>
      <c r="I38" s="3" t="s">
        <v>67</v>
      </c>
      <c r="J38" s="9">
        <v>1</v>
      </c>
      <c r="K38" s="11">
        <v>24780</v>
      </c>
      <c r="L38" s="12"/>
    </row>
    <row r="39" spans="1:12" x14ac:dyDescent="0.3">
      <c r="A39" s="1">
        <v>13</v>
      </c>
      <c r="B39" s="13" t="s">
        <v>80</v>
      </c>
      <c r="C39" s="14"/>
      <c r="D39" s="14"/>
      <c r="E39" s="14"/>
      <c r="F39" s="14"/>
      <c r="G39" s="14"/>
      <c r="H39" s="15"/>
      <c r="I39" s="3" t="s">
        <v>67</v>
      </c>
      <c r="J39" s="9">
        <v>4</v>
      </c>
      <c r="K39" s="65">
        <v>6065.6</v>
      </c>
      <c r="L39" s="66"/>
    </row>
    <row r="40" spans="1:12" x14ac:dyDescent="0.3">
      <c r="A40" s="1">
        <v>14</v>
      </c>
      <c r="B40" s="13" t="s">
        <v>116</v>
      </c>
      <c r="C40" s="14"/>
      <c r="D40" s="14"/>
      <c r="E40" s="14"/>
      <c r="F40" s="14"/>
      <c r="G40" s="14"/>
      <c r="H40" s="15"/>
      <c r="I40" s="3" t="s">
        <v>67</v>
      </c>
      <c r="J40" s="9">
        <v>1</v>
      </c>
      <c r="K40" s="11">
        <v>294</v>
      </c>
      <c r="L40" s="12"/>
    </row>
    <row r="41" spans="1:12" x14ac:dyDescent="0.3">
      <c r="A41" s="1">
        <v>15</v>
      </c>
      <c r="B41" s="13" t="s">
        <v>117</v>
      </c>
      <c r="C41" s="14"/>
      <c r="D41" s="14"/>
      <c r="E41" s="14"/>
      <c r="F41" s="14"/>
      <c r="G41" s="14"/>
      <c r="H41" s="15"/>
      <c r="I41" s="3" t="s">
        <v>67</v>
      </c>
      <c r="J41" s="9">
        <v>5</v>
      </c>
      <c r="K41" s="11">
        <f>960/6</f>
        <v>160</v>
      </c>
      <c r="L41" s="12"/>
    </row>
    <row r="42" spans="1:12" x14ac:dyDescent="0.3">
      <c r="A42" s="1">
        <v>16</v>
      </c>
      <c r="B42" s="13" t="s">
        <v>82</v>
      </c>
      <c r="C42" s="14"/>
      <c r="D42" s="14"/>
      <c r="E42" s="14"/>
      <c r="F42" s="14"/>
      <c r="G42" s="14"/>
      <c r="H42" s="15"/>
      <c r="I42" s="3" t="s">
        <v>67</v>
      </c>
      <c r="J42" s="2">
        <v>1</v>
      </c>
      <c r="K42" s="11">
        <f>8775+3300+400</f>
        <v>12475</v>
      </c>
      <c r="L42" s="12"/>
    </row>
    <row r="43" spans="1:12" x14ac:dyDescent="0.3">
      <c r="A43" s="1">
        <v>17</v>
      </c>
      <c r="B43" s="13" t="s">
        <v>81</v>
      </c>
      <c r="C43" s="14"/>
      <c r="D43" s="14"/>
      <c r="E43" s="14"/>
      <c r="F43" s="14"/>
      <c r="G43" s="14"/>
      <c r="H43" s="15"/>
      <c r="I43" s="3" t="s">
        <v>67</v>
      </c>
      <c r="J43" s="9">
        <v>2</v>
      </c>
      <c r="K43" s="11">
        <f>1000+3285</f>
        <v>4285</v>
      </c>
      <c r="L43" s="12"/>
    </row>
    <row r="44" spans="1:12" x14ac:dyDescent="0.3">
      <c r="A44" s="1">
        <v>18</v>
      </c>
      <c r="B44" s="13" t="s">
        <v>83</v>
      </c>
      <c r="C44" s="14"/>
      <c r="D44" s="14"/>
      <c r="E44" s="14"/>
      <c r="F44" s="14"/>
      <c r="G44" s="14"/>
      <c r="H44" s="15"/>
      <c r="I44" s="3" t="s">
        <v>67</v>
      </c>
      <c r="J44" s="9">
        <v>2</v>
      </c>
      <c r="K44" s="11">
        <v>1421</v>
      </c>
      <c r="L44" s="12"/>
    </row>
    <row r="45" spans="1:12" x14ac:dyDescent="0.3">
      <c r="A45" s="1">
        <v>19</v>
      </c>
      <c r="B45" s="13" t="s">
        <v>84</v>
      </c>
      <c r="C45" s="14"/>
      <c r="D45" s="14"/>
      <c r="E45" s="14"/>
      <c r="F45" s="14"/>
      <c r="G45" s="14"/>
      <c r="H45" s="15"/>
      <c r="I45" s="3" t="s">
        <v>67</v>
      </c>
      <c r="J45" s="2">
        <v>1</v>
      </c>
      <c r="K45" s="11">
        <f>2540*0.1676</f>
        <v>425.70400000000001</v>
      </c>
      <c r="L45" s="12"/>
    </row>
    <row r="46" spans="1:12" x14ac:dyDescent="0.3">
      <c r="A46" s="1">
        <v>20</v>
      </c>
      <c r="B46" s="13" t="s">
        <v>85</v>
      </c>
      <c r="C46" s="14"/>
      <c r="D46" s="14"/>
      <c r="E46" s="14"/>
      <c r="F46" s="14"/>
      <c r="G46" s="14"/>
      <c r="H46" s="15"/>
      <c r="I46" s="3" t="s">
        <v>67</v>
      </c>
      <c r="J46" s="2">
        <v>1</v>
      </c>
      <c r="K46" s="11">
        <f>7606/6</f>
        <v>1267.6666666666667</v>
      </c>
      <c r="L46" s="12"/>
    </row>
    <row r="47" spans="1:12" x14ac:dyDescent="0.3">
      <c r="A47" s="1"/>
      <c r="B47" s="61" t="s">
        <v>24</v>
      </c>
      <c r="C47" s="62"/>
      <c r="D47" s="62"/>
      <c r="E47" s="62"/>
      <c r="F47" s="62"/>
      <c r="G47" s="62"/>
      <c r="H47" s="63"/>
      <c r="I47" s="3"/>
      <c r="J47" s="2"/>
      <c r="K47" s="11">
        <f>SUM(K25:L46)</f>
        <v>81450.815514666654</v>
      </c>
      <c r="L47" s="12"/>
    </row>
    <row r="48" spans="1:12" ht="15" thickBot="1" x14ac:dyDescent="0.35">
      <c r="A48" s="67"/>
      <c r="B48" s="68" t="s">
        <v>120</v>
      </c>
      <c r="C48" s="69"/>
      <c r="D48" s="69"/>
      <c r="E48" s="69"/>
      <c r="F48" s="69"/>
      <c r="G48" s="69"/>
      <c r="H48" s="70"/>
      <c r="I48" s="3"/>
      <c r="J48" s="2"/>
      <c r="K48" s="71">
        <f>K47*0.14</f>
        <v>11403.114172053332</v>
      </c>
      <c r="L48" s="72"/>
    </row>
    <row r="49" spans="1:12" ht="16.2" thickBot="1" x14ac:dyDescent="0.35">
      <c r="A49" s="73"/>
      <c r="B49" s="74" t="s">
        <v>25</v>
      </c>
      <c r="C49" s="75"/>
      <c r="D49" s="75"/>
      <c r="E49" s="75"/>
      <c r="F49" s="75"/>
      <c r="G49" s="75"/>
      <c r="H49" s="76"/>
      <c r="I49" s="73"/>
      <c r="J49" s="73"/>
      <c r="K49" s="77">
        <f>K47+K48+K24</f>
        <v>44561.909686719991</v>
      </c>
      <c r="L49" s="78"/>
    </row>
    <row r="50" spans="1:12" ht="16.5" customHeight="1" x14ac:dyDescent="0.3">
      <c r="A50" s="8" t="s">
        <v>73</v>
      </c>
    </row>
    <row r="51" spans="1:12" x14ac:dyDescent="0.3">
      <c r="A51" s="8" t="s">
        <v>27</v>
      </c>
      <c r="D51" s="6">
        <f>I4</f>
        <v>2013</v>
      </c>
      <c r="E51" s="8" t="s">
        <v>28</v>
      </c>
      <c r="G51" s="29">
        <f>K49-G20</f>
        <v>-77188.901963765442</v>
      </c>
      <c r="H51" s="8" t="s">
        <v>29</v>
      </c>
    </row>
    <row r="52" spans="1:12" ht="24" customHeight="1" thickBot="1" x14ac:dyDescent="0.35">
      <c r="A52" s="8" t="s">
        <v>30</v>
      </c>
      <c r="B52" s="6">
        <f>I4</f>
        <v>2013</v>
      </c>
      <c r="C52" s="8" t="s">
        <v>33</v>
      </c>
    </row>
    <row r="53" spans="1:12" ht="15.75" customHeight="1" x14ac:dyDescent="0.3">
      <c r="A53" s="79" t="s">
        <v>2</v>
      </c>
      <c r="B53" s="80" t="s">
        <v>40</v>
      </c>
      <c r="C53" s="81"/>
      <c r="D53" s="81"/>
      <c r="E53" s="81"/>
      <c r="F53" s="80" t="s">
        <v>41</v>
      </c>
      <c r="G53" s="81"/>
      <c r="H53" s="82"/>
      <c r="I53" s="80" t="s">
        <v>42</v>
      </c>
      <c r="J53" s="81"/>
      <c r="K53" s="81"/>
      <c r="L53" s="82"/>
    </row>
    <row r="54" spans="1:12" ht="15.75" customHeight="1" thickBot="1" x14ac:dyDescent="0.35">
      <c r="A54" s="83"/>
      <c r="B54" s="84"/>
      <c r="C54" s="85"/>
      <c r="D54" s="85"/>
      <c r="E54" s="85"/>
      <c r="F54" s="84"/>
      <c r="G54" s="85"/>
      <c r="H54" s="86"/>
      <c r="I54" s="84" t="s">
        <v>43</v>
      </c>
      <c r="J54" s="85"/>
      <c r="K54" s="85"/>
      <c r="L54" s="86"/>
    </row>
    <row r="55" spans="1:12" x14ac:dyDescent="0.3">
      <c r="A55" s="87" t="s">
        <v>34</v>
      </c>
      <c r="B55" s="88" t="s">
        <v>44</v>
      </c>
      <c r="C55" s="89"/>
      <c r="D55" s="89"/>
      <c r="E55" s="90"/>
      <c r="F55" s="91" t="s">
        <v>128</v>
      </c>
      <c r="G55" s="92"/>
      <c r="H55" s="93"/>
      <c r="I55" s="91" t="s">
        <v>114</v>
      </c>
      <c r="J55" s="92"/>
      <c r="K55" s="92"/>
      <c r="L55" s="93"/>
    </row>
    <row r="56" spans="1:12" x14ac:dyDescent="0.3">
      <c r="A56" s="1" t="s">
        <v>35</v>
      </c>
      <c r="B56" s="61" t="s">
        <v>45</v>
      </c>
      <c r="C56" s="62"/>
      <c r="D56" s="62"/>
      <c r="E56" s="63"/>
      <c r="F56" s="94" t="s">
        <v>129</v>
      </c>
      <c r="G56" s="95"/>
      <c r="H56" s="96"/>
      <c r="I56" s="94" t="s">
        <v>50</v>
      </c>
      <c r="J56" s="95"/>
      <c r="K56" s="95"/>
      <c r="L56" s="96"/>
    </row>
    <row r="57" spans="1:12" x14ac:dyDescent="0.3">
      <c r="A57" s="1" t="s">
        <v>36</v>
      </c>
      <c r="B57" s="61" t="s">
        <v>46</v>
      </c>
      <c r="C57" s="62"/>
      <c r="D57" s="62"/>
      <c r="E57" s="63"/>
      <c r="F57" s="94" t="s">
        <v>98</v>
      </c>
      <c r="G57" s="95"/>
      <c r="H57" s="96"/>
      <c r="I57" s="94" t="s">
        <v>99</v>
      </c>
      <c r="J57" s="95"/>
      <c r="K57" s="95"/>
      <c r="L57" s="96"/>
    </row>
    <row r="58" spans="1:12" x14ac:dyDescent="0.3">
      <c r="A58" s="1" t="s">
        <v>37</v>
      </c>
      <c r="B58" s="61" t="s">
        <v>47</v>
      </c>
      <c r="C58" s="62"/>
      <c r="D58" s="62"/>
      <c r="E58" s="63"/>
      <c r="F58" s="94" t="s">
        <v>105</v>
      </c>
      <c r="G58" s="95"/>
      <c r="H58" s="96"/>
      <c r="I58" s="94" t="s">
        <v>102</v>
      </c>
      <c r="J58" s="95"/>
      <c r="K58" s="95"/>
      <c r="L58" s="96"/>
    </row>
    <row r="59" spans="1:12" x14ac:dyDescent="0.3">
      <c r="A59" s="1" t="s">
        <v>38</v>
      </c>
      <c r="B59" s="61" t="s">
        <v>48</v>
      </c>
      <c r="C59" s="62"/>
      <c r="D59" s="62"/>
      <c r="E59" s="63"/>
      <c r="F59" s="94" t="s">
        <v>101</v>
      </c>
      <c r="G59" s="95"/>
      <c r="H59" s="96"/>
      <c r="I59" s="94" t="s">
        <v>103</v>
      </c>
      <c r="J59" s="95"/>
      <c r="K59" s="95"/>
      <c r="L59" s="96"/>
    </row>
    <row r="60" spans="1:12" ht="15" thickBot="1" x14ac:dyDescent="0.35">
      <c r="A60" s="67" t="s">
        <v>39</v>
      </c>
      <c r="B60" s="68" t="s">
        <v>49</v>
      </c>
      <c r="C60" s="69"/>
      <c r="D60" s="69"/>
      <c r="E60" s="70"/>
      <c r="F60" s="46" t="s">
        <v>106</v>
      </c>
      <c r="G60" s="47"/>
      <c r="H60" s="48"/>
      <c r="I60" s="46" t="s">
        <v>104</v>
      </c>
      <c r="J60" s="47"/>
      <c r="K60" s="47"/>
      <c r="L60" s="48"/>
    </row>
    <row r="62" spans="1:12" x14ac:dyDescent="0.3">
      <c r="A62" s="10" t="s">
        <v>100</v>
      </c>
      <c r="B62" s="6">
        <f>I4+1</f>
        <v>2014</v>
      </c>
      <c r="C62" s="8" t="s">
        <v>51</v>
      </c>
    </row>
    <row r="63" spans="1:12" x14ac:dyDescent="0.3">
      <c r="A63" s="10" t="s">
        <v>52</v>
      </c>
    </row>
    <row r="64" spans="1:12" x14ac:dyDescent="0.3">
      <c r="A64" s="10" t="s">
        <v>53</v>
      </c>
      <c r="J64" s="7">
        <v>13000</v>
      </c>
      <c r="K64" s="8" t="s">
        <v>12</v>
      </c>
    </row>
    <row r="65" spans="1:12" x14ac:dyDescent="0.3">
      <c r="A65" s="10" t="s">
        <v>54</v>
      </c>
      <c r="J65" s="7">
        <v>7000</v>
      </c>
      <c r="K65" s="8" t="s">
        <v>12</v>
      </c>
    </row>
    <row r="66" spans="1:12" x14ac:dyDescent="0.3">
      <c r="A66" s="10" t="s">
        <v>55</v>
      </c>
      <c r="J66" s="7">
        <v>17000</v>
      </c>
      <c r="K66" s="8" t="s">
        <v>12</v>
      </c>
    </row>
    <row r="67" spans="1:12" x14ac:dyDescent="0.3">
      <c r="A67" s="10" t="s">
        <v>56</v>
      </c>
      <c r="J67" s="7">
        <v>1200</v>
      </c>
      <c r="K67" s="8" t="s">
        <v>12</v>
      </c>
    </row>
    <row r="68" spans="1:12" x14ac:dyDescent="0.3">
      <c r="A68" s="10" t="s">
        <v>57</v>
      </c>
      <c r="J68" s="7">
        <v>1000</v>
      </c>
      <c r="K68" s="8" t="s">
        <v>12</v>
      </c>
    </row>
    <row r="69" spans="1:12" x14ac:dyDescent="0.3">
      <c r="A69" s="10" t="s">
        <v>58</v>
      </c>
      <c r="J69" s="7">
        <v>15000</v>
      </c>
      <c r="K69" s="8" t="s">
        <v>12</v>
      </c>
    </row>
    <row r="70" spans="1:12" x14ac:dyDescent="0.3">
      <c r="A70" s="10" t="s">
        <v>59</v>
      </c>
      <c r="J70" s="7">
        <v>5000</v>
      </c>
      <c r="K70" s="8" t="s">
        <v>12</v>
      </c>
    </row>
    <row r="71" spans="1:12" x14ac:dyDescent="0.3">
      <c r="A71" s="10" t="s">
        <v>60</v>
      </c>
      <c r="J71" s="7">
        <v>30000</v>
      </c>
      <c r="K71" s="8" t="s">
        <v>12</v>
      </c>
    </row>
    <row r="72" spans="1:12" x14ac:dyDescent="0.3">
      <c r="A72" s="10" t="s">
        <v>61</v>
      </c>
      <c r="J72" s="7">
        <v>10000</v>
      </c>
      <c r="K72" s="8" t="s">
        <v>12</v>
      </c>
    </row>
    <row r="73" spans="1:12" x14ac:dyDescent="0.3">
      <c r="A73" s="97" t="s">
        <v>62</v>
      </c>
      <c r="J73" s="4">
        <f>SUM(J64:J72)</f>
        <v>99200</v>
      </c>
      <c r="K73" s="5" t="s">
        <v>63</v>
      </c>
    </row>
    <row r="74" spans="1:12" x14ac:dyDescent="0.3">
      <c r="A74" s="10" t="s">
        <v>119</v>
      </c>
      <c r="H74" s="29"/>
      <c r="I74" s="4">
        <f>G51</f>
        <v>-77188.901963765442</v>
      </c>
      <c r="K74" s="4"/>
    </row>
    <row r="75" spans="1:12" x14ac:dyDescent="0.3">
      <c r="A75" s="10" t="s">
        <v>70</v>
      </c>
      <c r="B75" s="98"/>
      <c r="C75" s="29">
        <f>J73+I74</f>
        <v>22011.098036234558</v>
      </c>
      <c r="D75" s="98" t="s">
        <v>71</v>
      </c>
      <c r="E75" s="99">
        <f>I4+1</f>
        <v>2014</v>
      </c>
      <c r="F75" s="8" t="s">
        <v>72</v>
      </c>
      <c r="G75" s="32">
        <f>(C75/(E6*12))</f>
        <v>0.62398223216975557</v>
      </c>
      <c r="H75" s="100" t="s">
        <v>68</v>
      </c>
      <c r="I75" s="8" t="s">
        <v>69</v>
      </c>
    </row>
    <row r="77" spans="1:12" x14ac:dyDescent="0.3">
      <c r="B77" s="8" t="s">
        <v>64</v>
      </c>
    </row>
    <row r="78" spans="1:12" x14ac:dyDescent="0.3">
      <c r="B78" s="8" t="s">
        <v>41</v>
      </c>
      <c r="I78" s="8" t="s">
        <v>65</v>
      </c>
    </row>
    <row r="79" spans="1:12" x14ac:dyDescent="0.3">
      <c r="K79" s="19" t="s">
        <v>124</v>
      </c>
    </row>
    <row r="80" spans="1:12" x14ac:dyDescent="0.3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</row>
    <row r="82" spans="2:2" x14ac:dyDescent="0.3">
      <c r="B82" s="7"/>
    </row>
    <row r="83" spans="2:2" x14ac:dyDescent="0.3">
      <c r="B83" s="102"/>
    </row>
    <row r="85" spans="2:2" x14ac:dyDescent="0.3">
      <c r="B85" s="103"/>
    </row>
    <row r="86" spans="2:2" x14ac:dyDescent="0.3">
      <c r="B86" s="103"/>
    </row>
    <row r="87" spans="2:2" x14ac:dyDescent="0.3">
      <c r="B87" s="103"/>
    </row>
    <row r="88" spans="2:2" x14ac:dyDescent="0.3">
      <c r="B88" s="103"/>
    </row>
  </sheetData>
  <mergeCells count="84">
    <mergeCell ref="B48:H48"/>
    <mergeCell ref="K48:L48"/>
    <mergeCell ref="A80:L80"/>
    <mergeCell ref="I57:L57"/>
    <mergeCell ref="I58:L58"/>
    <mergeCell ref="I59:L59"/>
    <mergeCell ref="I60:L60"/>
    <mergeCell ref="F57:H57"/>
    <mergeCell ref="F58:H58"/>
    <mergeCell ref="F59:H59"/>
    <mergeCell ref="F60:H60"/>
    <mergeCell ref="B57:E57"/>
    <mergeCell ref="B58:E58"/>
    <mergeCell ref="B59:E59"/>
    <mergeCell ref="B60:E60"/>
    <mergeCell ref="B26:H26"/>
    <mergeCell ref="K26:L26"/>
    <mergeCell ref="K34:L34"/>
    <mergeCell ref="B55:E55"/>
    <mergeCell ref="B56:E56"/>
    <mergeCell ref="F55:H55"/>
    <mergeCell ref="F56:H56"/>
    <mergeCell ref="I55:L55"/>
    <mergeCell ref="I56:L56"/>
    <mergeCell ref="B54:E54"/>
    <mergeCell ref="F54:H54"/>
    <mergeCell ref="I54:L54"/>
    <mergeCell ref="B53:E53"/>
    <mergeCell ref="F53:H53"/>
    <mergeCell ref="I53:L53"/>
    <mergeCell ref="K49:L49"/>
    <mergeCell ref="K33:L33"/>
    <mergeCell ref="K32:L32"/>
    <mergeCell ref="A2:L2"/>
    <mergeCell ref="A3:L3"/>
    <mergeCell ref="A7:B7"/>
    <mergeCell ref="K29:L29"/>
    <mergeCell ref="K22:L22"/>
    <mergeCell ref="K23:L23"/>
    <mergeCell ref="K24:L24"/>
    <mergeCell ref="K27:L27"/>
    <mergeCell ref="A21:B21"/>
    <mergeCell ref="B22:H22"/>
    <mergeCell ref="B23:H23"/>
    <mergeCell ref="B24:H24"/>
    <mergeCell ref="K25:L25"/>
    <mergeCell ref="B25:H25"/>
    <mergeCell ref="B34:H34"/>
    <mergeCell ref="B30:H30"/>
    <mergeCell ref="B38:H38"/>
    <mergeCell ref="B39:H39"/>
    <mergeCell ref="B32:H32"/>
    <mergeCell ref="B33:H33"/>
    <mergeCell ref="K35:L35"/>
    <mergeCell ref="K37:L37"/>
    <mergeCell ref="B41:H41"/>
    <mergeCell ref="B35:H35"/>
    <mergeCell ref="B37:H37"/>
    <mergeCell ref="K39:L39"/>
    <mergeCell ref="K38:L38"/>
    <mergeCell ref="K40:L40"/>
    <mergeCell ref="B36:H36"/>
    <mergeCell ref="K36:L36"/>
    <mergeCell ref="K41:L41"/>
    <mergeCell ref="B40:H40"/>
    <mergeCell ref="B27:H27"/>
    <mergeCell ref="B29:H29"/>
    <mergeCell ref="B28:H28"/>
    <mergeCell ref="K28:L28"/>
    <mergeCell ref="B31:H31"/>
    <mergeCell ref="K31:L31"/>
    <mergeCell ref="K30:L30"/>
    <mergeCell ref="B44:H44"/>
    <mergeCell ref="B47:H47"/>
    <mergeCell ref="K47:L47"/>
    <mergeCell ref="K42:L42"/>
    <mergeCell ref="K44:L44"/>
    <mergeCell ref="K45:L45"/>
    <mergeCell ref="K46:L46"/>
    <mergeCell ref="B45:H45"/>
    <mergeCell ref="B46:H46"/>
    <mergeCell ref="K43:L43"/>
    <mergeCell ref="B42:H42"/>
    <mergeCell ref="B43:H43"/>
  </mergeCells>
  <pageMargins left="0.17" right="0.11811023622047245" top="0.22" bottom="0.25" header="0.17" footer="0.1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2017-05-23T01:05:53Z</dcterms:modified>
</cp:coreProperties>
</file>