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995" windowHeight="9270"/>
  </bookViews>
  <sheets>
    <sheet name="2012" sheetId="1" r:id="rId1"/>
  </sheets>
  <calcPr calcId="144525"/>
</workbook>
</file>

<file path=xl/calcChain.xml><?xml version="1.0" encoding="utf-8"?>
<calcChain xmlns="http://schemas.openxmlformats.org/spreadsheetml/2006/main">
  <c r="J93" i="1" l="1"/>
  <c r="K54" i="1"/>
  <c r="K53" i="1"/>
  <c r="K52" i="1"/>
  <c r="K51" i="1"/>
  <c r="K50" i="1"/>
  <c r="K49" i="1"/>
  <c r="K46" i="1"/>
  <c r="K45" i="1"/>
  <c r="K44" i="1"/>
  <c r="K43" i="1"/>
  <c r="K41" i="1"/>
  <c r="K40" i="1"/>
  <c r="K39" i="1"/>
  <c r="K38" i="1"/>
  <c r="K37" i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K33" i="1"/>
  <c r="K32" i="1"/>
  <c r="K30" i="1"/>
  <c r="K29" i="1"/>
  <c r="K28" i="1"/>
  <c r="A28" i="1"/>
  <c r="A29" i="1" s="1"/>
  <c r="A30" i="1" s="1"/>
  <c r="A31" i="1" s="1"/>
  <c r="A32" i="1" s="1"/>
  <c r="A33" i="1" s="1"/>
  <c r="K27" i="1"/>
  <c r="K34" i="1" s="1"/>
  <c r="G20" i="1"/>
  <c r="G19" i="1"/>
  <c r="G18" i="1"/>
  <c r="G17" i="1"/>
  <c r="J16" i="1" s="1"/>
  <c r="G9" i="1"/>
  <c r="I9" i="1" s="1"/>
  <c r="B8" i="1"/>
  <c r="K55" i="1" l="1"/>
  <c r="K56" i="1" s="1"/>
  <c r="G58" i="1" s="1"/>
  <c r="K94" i="1" s="1"/>
  <c r="C95" i="1" s="1"/>
  <c r="H95" i="1" s="1"/>
</calcChain>
</file>

<file path=xl/sharedStrings.xml><?xml version="1.0" encoding="utf-8"?>
<sst xmlns="http://schemas.openxmlformats.org/spreadsheetml/2006/main" count="195" uniqueCount="153">
  <si>
    <t>Бер 111 (II)</t>
  </si>
  <si>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</si>
  <si>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</si>
  <si>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</si>
  <si>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</si>
  <si>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период</t>
  </si>
  <si>
    <t xml:space="preserve">         с 01 июля 2011 года по 31 декабря 2012 года.</t>
  </si>
  <si>
    <t xml:space="preserve">1. В </t>
  </si>
  <si>
    <t xml:space="preserve"> по дому</t>
  </si>
  <si>
    <t xml:space="preserve">      111   ( 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</si>
  <si>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</si>
  <si>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</si>
  <si>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 (</t>
  </si>
  <si>
    <t>%)</t>
  </si>
  <si>
    <r>
      <t>м</t>
    </r>
    <r>
      <rPr>
        <sz val="11"/>
        <color theme="1"/>
        <rFont val="Calibri"/>
        <family val="2"/>
        <charset val="204"/>
      </rPr>
      <t>²</t>
    </r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</si>
  <si>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</si>
  <si>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</si>
  <si>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</si>
  <si>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2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</si>
  <si>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t>руб.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</si>
  <si>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9 -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</si>
  <si>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13 -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</si>
  <si>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3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</si>
  <si>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</si>
  <si>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</si>
  <si>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</si>
  <si>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</si>
  <si>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</si>
  <si>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</si>
  <si>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</si>
  <si>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</si>
  <si>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</si>
  <si>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</si>
  <si>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</si>
  <si>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</si>
  <si>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</si>
  <si>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</si>
  <si>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</si>
  <si>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</si>
  <si>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</si>
  <si>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2011 год</t>
  </si>
  <si>
    <t xml:space="preserve">Номера на почтовые ящики (наклейки). </t>
  </si>
  <si>
    <t>шт.</t>
  </si>
  <si>
    <t>Монтаж информационной таблички над входом в подъезд.</t>
  </si>
  <si>
    <t>Монтаж табличек  с названием микрорайона и номером дома.</t>
  </si>
  <si>
    <t>Доска для объявлений у входа в подъезд.</t>
  </si>
  <si>
    <t>Монаж решеток на окна (2 шт.) и двери (1 шт.) в подвал.</t>
  </si>
  <si>
    <t>Монтаж перемычки для летнего ГВС (19%).</t>
  </si>
  <si>
    <t>Установка новогодней елки (13%).</t>
  </si>
  <si>
    <t>Итого 2011 год:</t>
  </si>
  <si>
    <t>2012 год</t>
  </si>
  <si>
    <t>Вывоз снега с придомовой территории в марте (13%).</t>
  </si>
  <si>
    <t>м/час</t>
  </si>
  <si>
    <t>Информационная доска для объявлений в подъезде.</t>
  </si>
  <si>
    <t>Номера на почтовые ящики (наклейки взамен испорченных).</t>
  </si>
  <si>
    <t>Вывоз строительного мусора и негабаритных отходов в августе (8,5%).</t>
  </si>
  <si>
    <r>
      <t>м</t>
    </r>
    <r>
      <rPr>
        <sz val="11"/>
        <color theme="1"/>
        <rFont val="Calibri"/>
        <family val="2"/>
        <charset val="204"/>
      </rPr>
      <t>³</t>
    </r>
  </si>
  <si>
    <t>Вывоз строительного мусора и негабаритных отходов  в октябре (8,5%).</t>
  </si>
  <si>
    <t>Замена автоматов освещения в ВРУ на МОП (на марку "25 Д").</t>
  </si>
  <si>
    <t>Монтаж кабельной линии для обогрева канализации.</t>
  </si>
  <si>
    <t>м.</t>
  </si>
  <si>
    <r>
      <t>Аварийная чистка канализации от КК5</t>
    </r>
    <r>
      <rPr>
        <sz val="11"/>
        <color theme="1"/>
        <rFont val="Calibri"/>
        <family val="2"/>
        <charset val="204"/>
      </rPr>
      <t xml:space="preserve"> до КК7 (15,88%).</t>
    </r>
  </si>
  <si>
    <t>Монтаж модема в ИТП (24%).</t>
  </si>
  <si>
    <t>Замена манометров в ИТП (24%).</t>
  </si>
  <si>
    <t>Замена термометров в ИТП (24%).</t>
  </si>
  <si>
    <t>Генеральная уборка подъезда в мае.</t>
  </si>
  <si>
    <t>Генеральная уборка подъезда в ноябре.</t>
  </si>
  <si>
    <t>Монтаж системы видеонаблюдения (19,4%).</t>
  </si>
  <si>
    <t>Техническое обслуживание видеонаблюдения (19,4%).</t>
  </si>
  <si>
    <t>мес.</t>
  </si>
  <si>
    <t>Монтаж охранной сигнализации ИТП (24%).</t>
  </si>
  <si>
    <t>Плата за охранную сигнализацию ИТП (24%).</t>
  </si>
  <si>
    <t>Заливка катка (8,5%)</t>
  </si>
  <si>
    <t>Установка новогодней елки (8,5%).</t>
  </si>
  <si>
    <t>Итого 2012 год:</t>
  </si>
  <si>
    <t>ИТОГО 2011-2012 гг: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</si>
  <si>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</si>
  <si>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</si>
  <si>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 составляет </t>
  </si>
  <si>
    <t>рубля.</t>
  </si>
  <si>
    <t>5.  В</t>
  </si>
  <si>
    <t xml:space="preserve"> 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</si>
  <si>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</si>
  <si>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</si>
  <si>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</si>
  <si>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</si>
  <si>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</si>
  <si>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</si>
  <si>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r>
      <t>9,74 руб./м</t>
    </r>
    <r>
      <rPr>
        <sz val="11"/>
        <color theme="1"/>
        <rFont val="Calibri"/>
        <family val="2"/>
        <charset val="204"/>
      </rPr>
      <t>²</t>
    </r>
  </si>
  <si>
    <t>9,74 руб./м²</t>
  </si>
  <si>
    <t>2.</t>
  </si>
  <si>
    <t>Текущий ремонт общего имущества.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</si>
  <si>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</si>
  <si>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</si>
  <si>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3.</t>
  </si>
  <si>
    <t>Содежание общедом. приборов учета.</t>
  </si>
  <si>
    <r>
      <t>1,09 руб./м</t>
    </r>
    <r>
      <rPr>
        <sz val="11"/>
        <color theme="1"/>
        <rFont val="Calibri"/>
        <family val="2"/>
        <charset val="204"/>
      </rPr>
      <t>²</t>
    </r>
  </si>
  <si>
    <t>1,09 руб./м²</t>
  </si>
  <si>
    <t>4.</t>
  </si>
  <si>
    <t>Отопление.</t>
  </si>
  <si>
    <r>
      <t>22,80 руб./м</t>
    </r>
    <r>
      <rPr>
        <sz val="11"/>
        <color theme="1"/>
        <rFont val="Calibri"/>
        <family val="2"/>
        <charset val="204"/>
      </rPr>
      <t>²</t>
    </r>
  </si>
  <si>
    <t>25,10 руб./м²</t>
  </si>
  <si>
    <t>5.</t>
  </si>
  <si>
    <t>Горячее водоснабжение.</t>
  </si>
  <si>
    <t>213,71 руб./чел.</t>
  </si>
  <si>
    <t>277,84 руб./чел.</t>
  </si>
  <si>
    <t>6.</t>
  </si>
  <si>
    <t>Холодное водоснабжение.</t>
  </si>
  <si>
    <t>58,92 руб./чел.</t>
  </si>
  <si>
    <t>62,70 руб./чел.</t>
  </si>
  <si>
    <t>7.</t>
  </si>
  <si>
    <t>Водоотведение.</t>
  </si>
  <si>
    <t>93,17 руб./чел.</t>
  </si>
  <si>
    <t>112,91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</si>
  <si>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</si>
  <si>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</si>
  <si>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 11,20   рубля с кв.метра общей площади в месяц;</t>
  </si>
  <si>
    <t xml:space="preserve"> - содержание общедомовых приборов учета - 1,25 рубля с кв.метра в месяц;</t>
  </si>
  <si>
    <t xml:space="preserve"> - текущий ремонт общего имущества -</t>
  </si>
  <si>
    <t>рубля с кв.метра в месяц;</t>
  </si>
  <si>
    <t xml:space="preserve"> - отопление - </t>
  </si>
  <si>
    <t>рубля с кв.метра или -</t>
  </si>
  <si>
    <r>
      <t>Гкал/м</t>
    </r>
    <r>
      <rPr>
        <sz val="11"/>
        <color theme="1"/>
        <rFont val="Calibri"/>
        <family val="2"/>
        <charset val="204"/>
      </rPr>
      <t>² (ежемесячно равными долями,</t>
    </r>
  </si>
  <si>
    <t xml:space="preserve"> исходя из объемов потребления в</t>
  </si>
  <si>
    <t>году, с последующим перерасчетом по окончании</t>
  </si>
  <si>
    <t>г.);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</si>
  <si>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</si>
  <si>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</si>
  <si>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</si>
  <si>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министерства ЖКХ, энергетики и </t>
  </si>
  <si>
    <t xml:space="preserve">   транспорта ИО № 7-мпр от 27 августа 2012 года).</t>
  </si>
  <si>
    <t xml:space="preserve">         При этом в  2013 году вводится оплата за коммунальные услуги на общедомовые нужды.</t>
  </si>
  <si>
    <t>6.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</si>
  <si>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</si>
  <si>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</si>
  <si>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вывоз снега с придомовой территории</t>
  </si>
  <si>
    <t xml:space="preserve">  - чистка кровли от снега</t>
  </si>
  <si>
    <t xml:space="preserve">  - поверка (замена) манометров и термометров</t>
  </si>
  <si>
    <t xml:space="preserve">  - передача наружных инженерных сетей</t>
  </si>
  <si>
    <t xml:space="preserve">  - непредвиденные затраты (компенсаторы, арматура, эл.арматура, замки и т.д.)</t>
  </si>
  <si>
    <t xml:space="preserve">  - мероприятия по энергоресурсосбережению</t>
  </si>
  <si>
    <t xml:space="preserve">  - тех. обслуживание видеонаблюдения </t>
  </si>
  <si>
    <t xml:space="preserve">  - плата за охранную сигнализацию ИТП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</si>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</sst>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0" fontId="10" fillId="0" borderId="0"/>
    <xf numFmtId="0" fontId="10" fillId="0" borderId="0"/>
  </cellStyleXfs>
  <cellXfs count="137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/>
    <xf numFmtId="4" fontId="4" fillId="0" borderId="0" xfId="0" applyNumberFormat="1" applyFont="1"/>
    <xf numFmtId="2" fontId="1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4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/>
    <xf numFmtId="0" fontId="0" fillId="0" borderId="0" xfId="0" applyFill="1" applyAlignment="1">
      <alignment horizontal="center"/>
    </xf>
    <xf numFmtId="4" fontId="1" fillId="0" borderId="0" xfId="0" applyNumberFormat="1" applyFont="1" applyFill="1"/>
    <xf numFmtId="4" fontId="7" fillId="0" borderId="0" xfId="0" applyNumberFormat="1" applyFont="1"/>
    <xf numFmtId="0" fontId="6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0" fontId="0" fillId="0" borderId="6" xfId="0" applyBorder="1" applyAlignment="1"/>
    <xf numFmtId="0" fontId="0" fillId="0" borderId="12" xfId="0" applyBorder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0" fillId="0" borderId="13" xfId="0" applyBorder="1"/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0" fillId="0" borderId="0" xfId="0" applyNumberFormat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/>
    <xf numFmtId="4" fontId="0" fillId="0" borderId="0" xfId="0" applyNumberFormat="1" applyFill="1"/>
    <xf numFmtId="0" fontId="1" fillId="0" borderId="0" xfId="0" applyFont="1" applyFill="1" applyBorder="1" applyAlignment="1">
      <alignment horizontal="left"/>
    </xf>
    <xf numFmtId="1" fontId="0" fillId="0" borderId="0" xfId="0" applyNumberFormat="1" applyAlignment="1">
      <alignment horizontal="center"/>
    </xf>
    <xf numFmtId="2" fontId="1" fillId="0" borderId="0" xfId="0" applyNumberFormat="1" applyFont="1" applyFill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4" fontId="1" fillId="0" borderId="9" xfId="0" applyNumberFormat="1" applyFont="1" applyBorder="1" applyAlignment="1">
      <alignment horizontal="right"/>
    </xf>
    <xf numFmtId="4" fontId="1" fillId="0" borderId="11" xfId="0" applyNumberFormat="1" applyFont="1" applyBorder="1" applyAlignment="1">
      <alignment horizontal="right"/>
    </xf>
    <xf numFmtId="4" fontId="4" fillId="0" borderId="13" xfId="0" applyNumberFormat="1" applyFont="1" applyBorder="1" applyAlignment="1"/>
    <xf numFmtId="4" fontId="4" fillId="0" borderId="14" xfId="0" applyNumberFormat="1" applyFont="1" applyBorder="1" applyAlignment="1"/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8" fillId="0" borderId="6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0" fontId="0" fillId="0" borderId="6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4" fontId="0" fillId="0" borderId="6" xfId="0" applyNumberFormat="1" applyBorder="1" applyAlignment="1"/>
    <xf numFmtId="4" fontId="0" fillId="0" borderId="7" xfId="0" applyNumberFormat="1" applyBorder="1" applyAlignment="1"/>
    <xf numFmtId="0" fontId="9" fillId="0" borderId="6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4" fontId="0" fillId="0" borderId="6" xfId="0" applyNumberFormat="1" applyFill="1" applyBorder="1" applyAlignment="1">
      <alignment horizontal="right"/>
    </xf>
    <xf numFmtId="4" fontId="0" fillId="0" borderId="7" xfId="0" applyNumberFormat="1" applyFill="1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4" fontId="1" fillId="0" borderId="6" xfId="0" applyNumberFormat="1" applyFont="1" applyBorder="1" applyAlignment="1"/>
    <xf numFmtId="4" fontId="1" fillId="0" borderId="7" xfId="0" applyNumberFormat="1" applyFont="1" applyBorder="1" applyAlignment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 applyAlignment="1">
      <alignment horizontal="left" wrapText="1"/>
    </xf>
    <xf numFmtId="0" fontId="3" fillId="0" borderId="0" xfId="0" applyFont="1" applyAlignment="1">
      <alignment horizontal="center"/>
    </xf>
    <xf numFmtId="4" fontId="4" fillId="0" borderId="0" xfId="0" applyNumberFormat="1" applyFont="1" applyAlignment="1">
      <alignment horizontal="right"/>
    </xf>
    <xf numFmtId="4" fontId="1" fillId="0" borderId="10" xfId="0" applyNumberFormat="1" applyFont="1" applyBorder="1" applyAlignment="1">
      <alignment horizontal="right"/>
    </xf>
  </cellXfs>
  <cellStyles count="4">
    <cellStyle name="Обычный" xfId="0" builtinId="0"/>
    <cellStyle name="Обычный 2" xfId="1"/>
    <cellStyle name="Обычный 3" xfId="2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tabSelected="1" zoomScaleNormal="100" workbookViewId="0">
      <selection activeCell="M17" sqref="M17"/>
    </sheetView>
  </sheetViews>
  <sheetFormatPr defaultRowHeight="15" x14ac:dyDescent="0.25"/>
  <cols>
    <col min="1" max="1" width="4.5703125" customWidth="1"/>
    <col min="2" max="2" width="9.85546875" customWidth="1"/>
    <col min="3" max="3" width="11.28515625" customWidth="1"/>
    <col min="4" max="4" width="8" customWidth="1"/>
    <col min="5" max="5" width="8.5703125" customWidth="1"/>
    <col min="6" max="6" width="9.7109375" customWidth="1"/>
    <col min="7" max="7" width="13" customWidth="1"/>
    <col min="8" max="8" width="12" customWidth="1"/>
    <col min="9" max="9" width="7.42578125" customWidth="1"/>
    <col min="10" max="10" width="12.7109375" customWidth="1"/>
    <col min="11" max="11" width="12" customWidth="1"/>
    <col min="12" max="12" width="2.42578125" customWidth="1"/>
  </cols>
  <sheetData>
    <row r="1" spans="1:12" x14ac:dyDescent="0.25">
      <c r="K1" s="1" t="s">
        <v>0</v>
      </c>
    </row>
    <row r="2" spans="1:12" ht="18.75" x14ac:dyDescent="0.3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18.75" x14ac:dyDescent="0.3">
      <c r="A3" s="134" t="s">
        <v>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18.75" x14ac:dyDescent="0.3">
      <c r="A4" s="5"/>
      <c r="B4" s="6"/>
      <c r="C4" s="5"/>
      <c r="D4" s="7" t="s">
        <v>3</v>
      </c>
      <c r="E4" s="8">
        <v>111</v>
      </c>
      <c r="F4" s="9" t="s">
        <v>4</v>
      </c>
      <c r="G4" s="9"/>
      <c r="H4" s="8"/>
      <c r="I4" s="8" t="s">
        <v>5</v>
      </c>
      <c r="J4" s="9"/>
    </row>
    <row r="5" spans="1:12" ht="18.75" x14ac:dyDescent="0.3">
      <c r="A5" s="5"/>
      <c r="B5" s="6"/>
      <c r="C5" s="10"/>
      <c r="D5" s="10" t="s">
        <v>6</v>
      </c>
      <c r="E5" s="11"/>
      <c r="F5" s="10"/>
      <c r="G5" s="10"/>
      <c r="H5" s="10"/>
      <c r="I5" s="10"/>
      <c r="J5" s="10"/>
      <c r="K5" s="10"/>
    </row>
    <row r="6" spans="1:12" ht="17.25" customHeight="1" x14ac:dyDescent="0.3">
      <c r="A6" s="5"/>
      <c r="B6" s="6"/>
    </row>
    <row r="7" spans="1:12" ht="15.75" customHeight="1" x14ac:dyDescent="0.25"/>
    <row r="8" spans="1:12" ht="15.75" x14ac:dyDescent="0.25">
      <c r="A8" s="13" t="s">
        <v>7</v>
      </c>
      <c r="B8" s="14" t="str">
        <f>I4</f>
        <v>период</v>
      </c>
      <c r="C8" t="s">
        <v>8</v>
      </c>
      <c r="D8" s="14" t="s">
        <v>9</v>
      </c>
      <c r="E8" s="15">
        <v>673.89</v>
      </c>
      <c r="F8" t="s">
        <v>10</v>
      </c>
    </row>
    <row r="9" spans="1:12" ht="15.75" x14ac:dyDescent="0.25">
      <c r="A9" s="135">
        <v>510271.67</v>
      </c>
      <c r="B9" s="135"/>
      <c r="C9" s="16" t="s">
        <v>11</v>
      </c>
      <c r="G9" s="17">
        <f>A9-J11</f>
        <v>310733.06999999995</v>
      </c>
      <c r="H9" s="14" t="s">
        <v>12</v>
      </c>
      <c r="I9" s="18">
        <f>(G9/A9)*100</f>
        <v>60.895614683056962</v>
      </c>
      <c r="J9" t="s">
        <v>13</v>
      </c>
    </row>
    <row r="10" spans="1:12" ht="15.75" x14ac:dyDescent="0.25">
      <c r="A10" s="19"/>
      <c r="B10" s="19"/>
      <c r="C10" s="16"/>
      <c r="G10" s="17"/>
      <c r="H10" s="14"/>
      <c r="I10" s="18"/>
    </row>
    <row r="11" spans="1:12" ht="21" customHeight="1" x14ac:dyDescent="0.25">
      <c r="A11" t="s">
        <v>15</v>
      </c>
      <c r="J11" s="17">
        <v>199538.6</v>
      </c>
      <c r="K11" t="s">
        <v>16</v>
      </c>
    </row>
    <row r="12" spans="1:12" x14ac:dyDescent="0.25">
      <c r="A12" t="s">
        <v>17</v>
      </c>
    </row>
    <row r="13" spans="1:12" x14ac:dyDescent="0.25">
      <c r="A13" t="s">
        <v>18</v>
      </c>
      <c r="B13" s="20">
        <v>6326.91</v>
      </c>
      <c r="C13" t="s">
        <v>19</v>
      </c>
      <c r="E13" s="21" t="s">
        <v>20</v>
      </c>
      <c r="F13" s="20">
        <v>19731.95</v>
      </c>
      <c r="G13" t="s">
        <v>19</v>
      </c>
      <c r="I13" s="21" t="s">
        <v>21</v>
      </c>
      <c r="J13" s="15">
        <v>5188.13</v>
      </c>
      <c r="K13" t="s">
        <v>19</v>
      </c>
    </row>
    <row r="14" spans="1:12" x14ac:dyDescent="0.25">
      <c r="A14" t="s">
        <v>22</v>
      </c>
      <c r="B14" s="20">
        <v>5516.74</v>
      </c>
      <c r="C14" t="s">
        <v>19</v>
      </c>
      <c r="E14" s="21"/>
      <c r="F14" s="20"/>
      <c r="I14" s="21"/>
      <c r="J14" s="20"/>
    </row>
    <row r="15" spans="1:12" ht="9.75" customHeight="1" x14ac:dyDescent="0.25">
      <c r="B15" s="20"/>
      <c r="E15" s="22"/>
      <c r="F15" s="20"/>
      <c r="I15" s="22"/>
      <c r="J15" s="20"/>
    </row>
    <row r="16" spans="1:12" ht="18" customHeight="1" x14ac:dyDescent="0.25">
      <c r="A16" t="s">
        <v>23</v>
      </c>
      <c r="J16" s="20">
        <f>G17+G18+G19+G20</f>
        <v>199538.6</v>
      </c>
      <c r="K16" s="23" t="s">
        <v>24</v>
      </c>
    </row>
    <row r="17" spans="1:12" x14ac:dyDescent="0.25">
      <c r="A17" s="24" t="s">
        <v>25</v>
      </c>
      <c r="B17" t="s">
        <v>26</v>
      </c>
      <c r="G17" s="4">
        <f>(J11*43.5/100)</f>
        <v>86799.290999999997</v>
      </c>
      <c r="H17" t="s">
        <v>19</v>
      </c>
    </row>
    <row r="18" spans="1:12" x14ac:dyDescent="0.25">
      <c r="A18" s="24" t="s">
        <v>25</v>
      </c>
      <c r="B18" t="s">
        <v>27</v>
      </c>
      <c r="G18" s="4">
        <f>(J11*36.6/100)</f>
        <v>73031.127600000007</v>
      </c>
      <c r="H18" t="s">
        <v>19</v>
      </c>
    </row>
    <row r="19" spans="1:12" x14ac:dyDescent="0.25">
      <c r="A19" s="24" t="s">
        <v>25</v>
      </c>
      <c r="B19" t="s">
        <v>28</v>
      </c>
      <c r="G19" s="4">
        <f>(J11*12.5/100)</f>
        <v>24942.325000000001</v>
      </c>
      <c r="H19" t="s">
        <v>19</v>
      </c>
      <c r="K19" s="16"/>
      <c r="L19" s="25"/>
    </row>
    <row r="20" spans="1:12" x14ac:dyDescent="0.25">
      <c r="A20" s="24" t="s">
        <v>25</v>
      </c>
      <c r="B20" t="s">
        <v>29</v>
      </c>
      <c r="G20" s="4">
        <f>(J11*7.4/100)</f>
        <v>14765.856400000001</v>
      </c>
      <c r="H20" t="s">
        <v>19</v>
      </c>
    </row>
    <row r="21" spans="1:12" ht="11.25" customHeight="1" x14ac:dyDescent="0.25">
      <c r="G21" s="28"/>
    </row>
    <row r="22" spans="1:12" x14ac:dyDescent="0.25">
      <c r="A22" s="29" t="s">
        <v>30</v>
      </c>
      <c r="G22" s="27">
        <v>43472.84</v>
      </c>
      <c r="H22" t="s">
        <v>31</v>
      </c>
    </row>
    <row r="23" spans="1:12" ht="15.75" thickBot="1" x14ac:dyDescent="0.3">
      <c r="A23" s="136">
        <v>26473.053138181855</v>
      </c>
      <c r="B23" s="136"/>
      <c r="C23" t="s">
        <v>32</v>
      </c>
    </row>
    <row r="24" spans="1:12" x14ac:dyDescent="0.25">
      <c r="A24" s="30" t="s">
        <v>3</v>
      </c>
      <c r="B24" s="130" t="s">
        <v>33</v>
      </c>
      <c r="C24" s="131"/>
      <c r="D24" s="131"/>
      <c r="E24" s="131"/>
      <c r="F24" s="131"/>
      <c r="G24" s="131"/>
      <c r="H24" s="132"/>
      <c r="I24" s="30" t="s">
        <v>34</v>
      </c>
      <c r="J24" s="31" t="s">
        <v>35</v>
      </c>
      <c r="K24" s="130" t="s">
        <v>36</v>
      </c>
      <c r="L24" s="132"/>
    </row>
    <row r="25" spans="1:12" ht="15.75" thickBot="1" x14ac:dyDescent="0.3">
      <c r="A25" s="32" t="s">
        <v>37</v>
      </c>
      <c r="B25" s="69"/>
      <c r="C25" s="70"/>
      <c r="D25" s="70"/>
      <c r="E25" s="70"/>
      <c r="F25" s="70"/>
      <c r="G25" s="70"/>
      <c r="H25" s="71"/>
      <c r="I25" s="32" t="s">
        <v>38</v>
      </c>
      <c r="J25" s="33"/>
      <c r="K25" s="123" t="s">
        <v>39</v>
      </c>
      <c r="L25" s="125"/>
    </row>
    <row r="26" spans="1:12" x14ac:dyDescent="0.25">
      <c r="A26" s="34"/>
      <c r="B26" s="130" t="s">
        <v>40</v>
      </c>
      <c r="C26" s="131"/>
      <c r="D26" s="131"/>
      <c r="E26" s="131"/>
      <c r="F26" s="131"/>
      <c r="G26" s="131"/>
      <c r="H26" s="132"/>
      <c r="I26" s="35"/>
      <c r="J26" s="36"/>
      <c r="K26" s="130"/>
      <c r="L26" s="132"/>
    </row>
    <row r="27" spans="1:12" x14ac:dyDescent="0.25">
      <c r="A27" s="37">
        <v>1</v>
      </c>
      <c r="B27" s="133" t="s">
        <v>41</v>
      </c>
      <c r="C27" s="67"/>
      <c r="D27" s="67"/>
      <c r="E27" s="67"/>
      <c r="F27" s="67"/>
      <c r="G27" s="67"/>
      <c r="H27" s="68"/>
      <c r="I27" s="38" t="s">
        <v>42</v>
      </c>
      <c r="J27" s="37">
        <v>14</v>
      </c>
      <c r="K27" s="105">
        <f>6.14*2*14</f>
        <v>171.92</v>
      </c>
      <c r="L27" s="106"/>
    </row>
    <row r="28" spans="1:12" x14ac:dyDescent="0.25">
      <c r="A28" s="37">
        <f>A27+1</f>
        <v>2</v>
      </c>
      <c r="B28" s="102" t="s">
        <v>43</v>
      </c>
      <c r="C28" s="103"/>
      <c r="D28" s="103"/>
      <c r="E28" s="103"/>
      <c r="F28" s="103"/>
      <c r="G28" s="103"/>
      <c r="H28" s="104"/>
      <c r="I28" s="38" t="s">
        <v>42</v>
      </c>
      <c r="J28" s="37">
        <v>1</v>
      </c>
      <c r="K28" s="105">
        <f>290+30</f>
        <v>320</v>
      </c>
      <c r="L28" s="106"/>
    </row>
    <row r="29" spans="1:12" x14ac:dyDescent="0.25">
      <c r="A29" s="37">
        <f t="shared" ref="A29:A33" si="0">A28+1</f>
        <v>3</v>
      </c>
      <c r="B29" s="102" t="s">
        <v>44</v>
      </c>
      <c r="C29" s="128"/>
      <c r="D29" s="128"/>
      <c r="E29" s="128"/>
      <c r="F29" s="128"/>
      <c r="G29" s="128"/>
      <c r="H29" s="129"/>
      <c r="I29" s="38" t="s">
        <v>42</v>
      </c>
      <c r="J29" s="37">
        <v>2</v>
      </c>
      <c r="K29" s="100">
        <f>110+400</f>
        <v>510</v>
      </c>
      <c r="L29" s="101"/>
    </row>
    <row r="30" spans="1:12" x14ac:dyDescent="0.25">
      <c r="A30" s="37">
        <f t="shared" si="0"/>
        <v>4</v>
      </c>
      <c r="B30" s="66" t="s">
        <v>45</v>
      </c>
      <c r="C30" s="67"/>
      <c r="D30" s="67"/>
      <c r="E30" s="67"/>
      <c r="F30" s="67"/>
      <c r="G30" s="67"/>
      <c r="H30" s="68"/>
      <c r="I30" s="38" t="s">
        <v>42</v>
      </c>
      <c r="J30" s="37">
        <v>1</v>
      </c>
      <c r="K30" s="105">
        <f>3420/6</f>
        <v>570</v>
      </c>
      <c r="L30" s="106"/>
    </row>
    <row r="31" spans="1:12" x14ac:dyDescent="0.25">
      <c r="A31" s="37">
        <f t="shared" si="0"/>
        <v>5</v>
      </c>
      <c r="B31" s="66" t="s">
        <v>46</v>
      </c>
      <c r="C31" s="67"/>
      <c r="D31" s="67"/>
      <c r="E31" s="67"/>
      <c r="F31" s="67"/>
      <c r="G31" s="67"/>
      <c r="H31" s="68"/>
      <c r="I31" s="38" t="s">
        <v>42</v>
      </c>
      <c r="J31" s="14">
        <v>3</v>
      </c>
      <c r="K31" s="105">
        <v>7500</v>
      </c>
      <c r="L31" s="106"/>
    </row>
    <row r="32" spans="1:12" x14ac:dyDescent="0.25">
      <c r="A32" s="37">
        <f t="shared" si="0"/>
        <v>6</v>
      </c>
      <c r="B32" s="66" t="s">
        <v>47</v>
      </c>
      <c r="C32" s="67"/>
      <c r="D32" s="67"/>
      <c r="E32" s="67"/>
      <c r="F32" s="67"/>
      <c r="G32" s="67"/>
      <c r="H32" s="67"/>
      <c r="I32" s="39" t="s">
        <v>42</v>
      </c>
      <c r="J32" s="14">
        <v>1</v>
      </c>
      <c r="K32" s="116">
        <f>(1000+6742)*0.19</f>
        <v>1470.98</v>
      </c>
      <c r="L32" s="117"/>
    </row>
    <row r="33" spans="1:12" x14ac:dyDescent="0.25">
      <c r="A33" s="37">
        <f t="shared" si="0"/>
        <v>7</v>
      </c>
      <c r="B33" s="66" t="s">
        <v>48</v>
      </c>
      <c r="C33" s="67"/>
      <c r="D33" s="67"/>
      <c r="E33" s="67"/>
      <c r="F33" s="67"/>
      <c r="G33" s="67"/>
      <c r="H33" s="68"/>
      <c r="I33" s="38" t="s">
        <v>42</v>
      </c>
      <c r="J33" s="14">
        <v>1</v>
      </c>
      <c r="K33" s="105">
        <f>8160*0.13</f>
        <v>1060.8</v>
      </c>
      <c r="L33" s="106"/>
    </row>
    <row r="34" spans="1:12" x14ac:dyDescent="0.25">
      <c r="A34" s="40"/>
      <c r="B34" s="118" t="s">
        <v>49</v>
      </c>
      <c r="C34" s="119"/>
      <c r="D34" s="119"/>
      <c r="E34" s="119"/>
      <c r="F34" s="119"/>
      <c r="G34" s="119"/>
      <c r="H34" s="120"/>
      <c r="I34" s="38"/>
      <c r="J34" s="40"/>
      <c r="K34" s="121">
        <f>SUM(K27:L33)</f>
        <v>11603.699999999999</v>
      </c>
      <c r="L34" s="122"/>
    </row>
    <row r="35" spans="1:12" x14ac:dyDescent="0.25">
      <c r="A35" s="40"/>
      <c r="B35" s="123" t="s">
        <v>50</v>
      </c>
      <c r="C35" s="124"/>
      <c r="D35" s="124"/>
      <c r="E35" s="124"/>
      <c r="F35" s="124"/>
      <c r="G35" s="124"/>
      <c r="H35" s="125"/>
      <c r="I35" s="38"/>
      <c r="J35" s="40"/>
      <c r="K35" s="126"/>
      <c r="L35" s="127"/>
    </row>
    <row r="36" spans="1:12" x14ac:dyDescent="0.25">
      <c r="A36" s="40">
        <v>1</v>
      </c>
      <c r="B36" s="66" t="s">
        <v>51</v>
      </c>
      <c r="C36" s="67"/>
      <c r="D36" s="67"/>
      <c r="E36" s="67"/>
      <c r="F36" s="67"/>
      <c r="G36" s="67"/>
      <c r="H36" s="68"/>
      <c r="I36" s="38" t="s">
        <v>52</v>
      </c>
      <c r="J36" s="37">
        <v>5.5</v>
      </c>
      <c r="K36" s="105">
        <v>5499</v>
      </c>
      <c r="L36" s="106"/>
    </row>
    <row r="37" spans="1:12" x14ac:dyDescent="0.25">
      <c r="A37" s="40">
        <f t="shared" ref="A37:A54" si="1">A36+1</f>
        <v>2</v>
      </c>
      <c r="B37" s="102" t="s">
        <v>53</v>
      </c>
      <c r="C37" s="103"/>
      <c r="D37" s="103"/>
      <c r="E37" s="103"/>
      <c r="F37" s="103"/>
      <c r="G37" s="103"/>
      <c r="H37" s="104"/>
      <c r="I37" s="41" t="s">
        <v>42</v>
      </c>
      <c r="J37" s="40">
        <v>1</v>
      </c>
      <c r="K37" s="116">
        <f>2450+38.1</f>
        <v>2488.1</v>
      </c>
      <c r="L37" s="117"/>
    </row>
    <row r="38" spans="1:12" x14ac:dyDescent="0.25">
      <c r="A38" s="40">
        <f t="shared" si="1"/>
        <v>3</v>
      </c>
      <c r="B38" s="66" t="s">
        <v>54</v>
      </c>
      <c r="C38" s="67"/>
      <c r="D38" s="67"/>
      <c r="E38" s="67"/>
      <c r="F38" s="67"/>
      <c r="G38" s="67"/>
      <c r="H38" s="68"/>
      <c r="I38" s="38" t="s">
        <v>42</v>
      </c>
      <c r="J38" s="37">
        <v>14</v>
      </c>
      <c r="K38" s="100">
        <f>6.14*2*14</f>
        <v>171.92</v>
      </c>
      <c r="L38" s="101"/>
    </row>
    <row r="39" spans="1:12" x14ac:dyDescent="0.25">
      <c r="A39" s="40">
        <f t="shared" si="1"/>
        <v>4</v>
      </c>
      <c r="B39" s="66" t="s">
        <v>55</v>
      </c>
      <c r="C39" s="67"/>
      <c r="D39" s="67"/>
      <c r="E39" s="67"/>
      <c r="F39" s="67"/>
      <c r="G39" s="67"/>
      <c r="H39" s="68"/>
      <c r="I39" s="38" t="s">
        <v>56</v>
      </c>
      <c r="J39" s="37">
        <v>10</v>
      </c>
      <c r="K39" s="100">
        <f>1734.96*0.085</f>
        <v>147.47160000000002</v>
      </c>
      <c r="L39" s="101"/>
    </row>
    <row r="40" spans="1:12" x14ac:dyDescent="0.25">
      <c r="A40" s="40">
        <f t="shared" si="1"/>
        <v>5</v>
      </c>
      <c r="B40" s="66" t="s">
        <v>57</v>
      </c>
      <c r="C40" s="67"/>
      <c r="D40" s="67"/>
      <c r="E40" s="67"/>
      <c r="F40" s="67"/>
      <c r="G40" s="67"/>
      <c r="H40" s="68"/>
      <c r="I40" s="38" t="s">
        <v>56</v>
      </c>
      <c r="J40" s="37">
        <v>18</v>
      </c>
      <c r="K40" s="105">
        <f>3122.92*0.085</f>
        <v>265.44820000000004</v>
      </c>
      <c r="L40" s="106"/>
    </row>
    <row r="41" spans="1:12" x14ac:dyDescent="0.25">
      <c r="A41" s="40">
        <f t="shared" si="1"/>
        <v>6</v>
      </c>
      <c r="B41" s="113" t="s">
        <v>58</v>
      </c>
      <c r="C41" s="114"/>
      <c r="D41" s="114"/>
      <c r="E41" s="114"/>
      <c r="F41" s="114"/>
      <c r="G41" s="114"/>
      <c r="H41" s="115"/>
      <c r="I41" s="38" t="s">
        <v>42</v>
      </c>
      <c r="J41" s="37">
        <v>2</v>
      </c>
      <c r="K41" s="105">
        <f>732/5</f>
        <v>146.4</v>
      </c>
      <c r="L41" s="106"/>
    </row>
    <row r="42" spans="1:12" x14ac:dyDescent="0.25">
      <c r="A42" s="40">
        <f t="shared" si="1"/>
        <v>7</v>
      </c>
      <c r="B42" s="66" t="s">
        <v>59</v>
      </c>
      <c r="C42" s="67"/>
      <c r="D42" s="67"/>
      <c r="E42" s="67"/>
      <c r="F42" s="67"/>
      <c r="G42" s="67"/>
      <c r="H42" s="68"/>
      <c r="I42" s="38" t="s">
        <v>60</v>
      </c>
      <c r="J42" s="37">
        <v>19</v>
      </c>
      <c r="K42" s="100">
        <v>2680</v>
      </c>
      <c r="L42" s="101"/>
    </row>
    <row r="43" spans="1:12" x14ac:dyDescent="0.25">
      <c r="A43" s="40">
        <f t="shared" si="1"/>
        <v>8</v>
      </c>
      <c r="B43" s="66" t="s">
        <v>61</v>
      </c>
      <c r="C43" s="67"/>
      <c r="D43" s="67"/>
      <c r="E43" s="67"/>
      <c r="F43" s="67"/>
      <c r="G43" s="67"/>
      <c r="H43" s="68"/>
      <c r="I43" s="42" t="s">
        <v>42</v>
      </c>
      <c r="J43" s="37">
        <v>3</v>
      </c>
      <c r="K43" s="100">
        <f>8000*0.1588</f>
        <v>1270.3999999999999</v>
      </c>
      <c r="L43" s="101"/>
    </row>
    <row r="44" spans="1:12" x14ac:dyDescent="0.25">
      <c r="A44" s="40">
        <f t="shared" si="1"/>
        <v>9</v>
      </c>
      <c r="B44" s="66" t="s">
        <v>62</v>
      </c>
      <c r="C44" s="67"/>
      <c r="D44" s="67"/>
      <c r="E44" s="67"/>
      <c r="F44" s="67"/>
      <c r="G44" s="67"/>
      <c r="H44" s="68"/>
      <c r="I44" s="38" t="s">
        <v>42</v>
      </c>
      <c r="J44" s="37">
        <v>1</v>
      </c>
      <c r="K44" s="100">
        <f>12720.4*0.24</f>
        <v>3052.8959999999997</v>
      </c>
      <c r="L44" s="101"/>
    </row>
    <row r="45" spans="1:12" x14ac:dyDescent="0.25">
      <c r="A45" s="40">
        <f t="shared" si="1"/>
        <v>10</v>
      </c>
      <c r="B45" s="66" t="s">
        <v>63</v>
      </c>
      <c r="C45" s="67"/>
      <c r="D45" s="67"/>
      <c r="E45" s="67"/>
      <c r="F45" s="67"/>
      <c r="G45" s="67"/>
      <c r="H45" s="68"/>
      <c r="I45" s="38" t="s">
        <v>42</v>
      </c>
      <c r="J45" s="37">
        <v>4</v>
      </c>
      <c r="K45" s="100">
        <f>490*4*0.24</f>
        <v>470.4</v>
      </c>
      <c r="L45" s="101"/>
    </row>
    <row r="46" spans="1:12" x14ac:dyDescent="0.25">
      <c r="A46" s="40">
        <f t="shared" si="1"/>
        <v>11</v>
      </c>
      <c r="B46" s="66" t="s">
        <v>64</v>
      </c>
      <c r="C46" s="67"/>
      <c r="D46" s="67"/>
      <c r="E46" s="67"/>
      <c r="F46" s="67"/>
      <c r="G46" s="67"/>
      <c r="H46" s="68"/>
      <c r="I46" s="38" t="s">
        <v>42</v>
      </c>
      <c r="J46" s="37">
        <v>4</v>
      </c>
      <c r="K46" s="100">
        <f>180*4*0.24</f>
        <v>172.79999999999998</v>
      </c>
      <c r="L46" s="101"/>
    </row>
    <row r="47" spans="1:12" x14ac:dyDescent="0.25">
      <c r="A47" s="40">
        <f t="shared" si="1"/>
        <v>12</v>
      </c>
      <c r="B47" s="107" t="s">
        <v>65</v>
      </c>
      <c r="C47" s="108"/>
      <c r="D47" s="108"/>
      <c r="E47" s="108"/>
      <c r="F47" s="108"/>
      <c r="G47" s="108"/>
      <c r="H47" s="109"/>
      <c r="I47" s="38" t="s">
        <v>14</v>
      </c>
      <c r="J47" s="43">
        <v>252</v>
      </c>
      <c r="K47" s="100">
        <v>1600</v>
      </c>
      <c r="L47" s="101"/>
    </row>
    <row r="48" spans="1:12" x14ac:dyDescent="0.25">
      <c r="A48" s="40">
        <f t="shared" si="1"/>
        <v>13</v>
      </c>
      <c r="B48" s="110" t="s">
        <v>66</v>
      </c>
      <c r="C48" s="111"/>
      <c r="D48" s="111"/>
      <c r="E48" s="111"/>
      <c r="F48" s="111"/>
      <c r="G48" s="111"/>
      <c r="H48" s="112"/>
      <c r="I48" s="38" t="s">
        <v>14</v>
      </c>
      <c r="J48" s="43">
        <v>252</v>
      </c>
      <c r="K48" s="100">
        <v>1600</v>
      </c>
      <c r="L48" s="101"/>
    </row>
    <row r="49" spans="1:12" x14ac:dyDescent="0.25">
      <c r="A49" s="40">
        <f t="shared" si="1"/>
        <v>14</v>
      </c>
      <c r="B49" s="102" t="s">
        <v>67</v>
      </c>
      <c r="C49" s="103"/>
      <c r="D49" s="103"/>
      <c r="E49" s="103"/>
      <c r="F49" s="103"/>
      <c r="G49" s="103"/>
      <c r="H49" s="104"/>
      <c r="I49" s="38" t="s">
        <v>42</v>
      </c>
      <c r="J49" s="37">
        <v>1</v>
      </c>
      <c r="K49" s="100">
        <f>80292.01*0.194</f>
        <v>15576.649939999999</v>
      </c>
      <c r="L49" s="101"/>
    </row>
    <row r="50" spans="1:12" x14ac:dyDescent="0.25">
      <c r="A50" s="40">
        <f t="shared" si="1"/>
        <v>15</v>
      </c>
      <c r="B50" s="102" t="s">
        <v>68</v>
      </c>
      <c r="C50" s="103"/>
      <c r="D50" s="103"/>
      <c r="E50" s="103"/>
      <c r="F50" s="103"/>
      <c r="G50" s="103"/>
      <c r="H50" s="104"/>
      <c r="I50" s="38" t="s">
        <v>69</v>
      </c>
      <c r="J50" s="37">
        <v>5</v>
      </c>
      <c r="K50" s="105">
        <f>5*2000*0.194</f>
        <v>1940</v>
      </c>
      <c r="L50" s="106"/>
    </row>
    <row r="51" spans="1:12" x14ac:dyDescent="0.25">
      <c r="A51" s="40">
        <f t="shared" si="1"/>
        <v>16</v>
      </c>
      <c r="B51" s="97" t="s">
        <v>70</v>
      </c>
      <c r="C51" s="98"/>
      <c r="D51" s="98"/>
      <c r="E51" s="98"/>
      <c r="F51" s="98"/>
      <c r="G51" s="98"/>
      <c r="H51" s="99"/>
      <c r="I51" s="42" t="s">
        <v>42</v>
      </c>
      <c r="J51" s="39">
        <v>1</v>
      </c>
      <c r="K51" s="100">
        <f>13480*0.24</f>
        <v>3235.2</v>
      </c>
      <c r="L51" s="101"/>
    </row>
    <row r="52" spans="1:12" x14ac:dyDescent="0.25">
      <c r="A52" s="40">
        <f t="shared" si="1"/>
        <v>17</v>
      </c>
      <c r="B52" s="97" t="s">
        <v>71</v>
      </c>
      <c r="C52" s="98"/>
      <c r="D52" s="98"/>
      <c r="E52" s="98"/>
      <c r="F52" s="98"/>
      <c r="G52" s="98"/>
      <c r="H52" s="99"/>
      <c r="I52" s="42" t="s">
        <v>69</v>
      </c>
      <c r="J52" s="39">
        <v>4</v>
      </c>
      <c r="K52" s="100">
        <f>1800*4*0.24</f>
        <v>1728</v>
      </c>
      <c r="L52" s="101"/>
    </row>
    <row r="53" spans="1:12" x14ac:dyDescent="0.25">
      <c r="A53" s="40">
        <f t="shared" si="1"/>
        <v>18</v>
      </c>
      <c r="B53" s="66" t="s">
        <v>72</v>
      </c>
      <c r="C53" s="67"/>
      <c r="D53" s="67"/>
      <c r="E53" s="67"/>
      <c r="F53" s="67"/>
      <c r="G53" s="67"/>
      <c r="H53" s="68"/>
      <c r="I53" s="38" t="s">
        <v>42</v>
      </c>
      <c r="J53" s="37">
        <v>1</v>
      </c>
      <c r="K53" s="100">
        <f>7750*0.085</f>
        <v>658.75</v>
      </c>
      <c r="L53" s="101"/>
    </row>
    <row r="54" spans="1:12" x14ac:dyDescent="0.25">
      <c r="A54" s="40">
        <f t="shared" si="1"/>
        <v>19</v>
      </c>
      <c r="B54" s="66" t="s">
        <v>73</v>
      </c>
      <c r="C54" s="67"/>
      <c r="D54" s="67"/>
      <c r="E54" s="67"/>
      <c r="F54" s="67"/>
      <c r="G54" s="67"/>
      <c r="H54" s="68"/>
      <c r="I54" s="38" t="s">
        <v>42</v>
      </c>
      <c r="J54" s="37">
        <v>1</v>
      </c>
      <c r="K54" s="100">
        <f>4630*0.085</f>
        <v>393.55</v>
      </c>
      <c r="L54" s="101"/>
    </row>
    <row r="55" spans="1:12" ht="15.75" thickBot="1" x14ac:dyDescent="0.3">
      <c r="A55" s="37"/>
      <c r="B55" s="87" t="s">
        <v>74</v>
      </c>
      <c r="C55" s="88"/>
      <c r="D55" s="88"/>
      <c r="E55" s="88"/>
      <c r="F55" s="88"/>
      <c r="G55" s="88"/>
      <c r="H55" s="89"/>
      <c r="I55" s="44"/>
      <c r="J55" s="45"/>
      <c r="K55" s="90">
        <f>SUM(K36:L54)</f>
        <v>43096.985740000004</v>
      </c>
      <c r="L55" s="91"/>
    </row>
    <row r="56" spans="1:12" ht="14.25" customHeight="1" thickBot="1" x14ac:dyDescent="0.3">
      <c r="A56" s="46"/>
      <c r="B56" s="47" t="s">
        <v>75</v>
      </c>
      <c r="C56" s="48"/>
      <c r="D56" s="48"/>
      <c r="E56" s="48"/>
      <c r="F56" s="48"/>
      <c r="G56" s="48"/>
      <c r="H56" s="49"/>
      <c r="I56" s="46"/>
      <c r="J56" s="50"/>
      <c r="K56" s="92">
        <f>K55+K34</f>
        <v>54700.685740000001</v>
      </c>
      <c r="L56" s="93"/>
    </row>
    <row r="57" spans="1:12" ht="24" customHeight="1" x14ac:dyDescent="0.25">
      <c r="A57" t="s">
        <v>76</v>
      </c>
    </row>
    <row r="58" spans="1:12" x14ac:dyDescent="0.25">
      <c r="A58" t="s">
        <v>77</v>
      </c>
      <c r="D58" s="14">
        <v>2012</v>
      </c>
      <c r="E58" t="s">
        <v>78</v>
      </c>
      <c r="G58" s="3">
        <f>K56-G22</f>
        <v>11227.845740000004</v>
      </c>
      <c r="H58" t="s">
        <v>79</v>
      </c>
    </row>
    <row r="59" spans="1:12" ht="24" customHeight="1" thickBot="1" x14ac:dyDescent="0.3">
      <c r="A59" t="s">
        <v>80</v>
      </c>
      <c r="B59" s="14">
        <v>2012</v>
      </c>
      <c r="C59" t="s">
        <v>81</v>
      </c>
    </row>
    <row r="60" spans="1:12" ht="15.75" customHeight="1" x14ac:dyDescent="0.25">
      <c r="A60" s="51" t="s">
        <v>3</v>
      </c>
      <c r="B60" s="94" t="s">
        <v>82</v>
      </c>
      <c r="C60" s="95"/>
      <c r="D60" s="95"/>
      <c r="E60" s="95"/>
      <c r="F60" s="94" t="s">
        <v>83</v>
      </c>
      <c r="G60" s="95"/>
      <c r="H60" s="96"/>
      <c r="I60" s="94" t="s">
        <v>84</v>
      </c>
      <c r="J60" s="95"/>
      <c r="K60" s="95"/>
      <c r="L60" s="96"/>
    </row>
    <row r="61" spans="1:12" ht="15.75" customHeight="1" thickBot="1" x14ac:dyDescent="0.3">
      <c r="A61" s="52"/>
      <c r="B61" s="78"/>
      <c r="C61" s="79"/>
      <c r="D61" s="79"/>
      <c r="E61" s="79"/>
      <c r="F61" s="78"/>
      <c r="G61" s="79"/>
      <c r="H61" s="80"/>
      <c r="I61" s="78" t="s">
        <v>85</v>
      </c>
      <c r="J61" s="79"/>
      <c r="K61" s="79"/>
      <c r="L61" s="80"/>
    </row>
    <row r="62" spans="1:12" x14ac:dyDescent="0.25">
      <c r="A62" s="53" t="s">
        <v>86</v>
      </c>
      <c r="B62" s="81" t="s">
        <v>87</v>
      </c>
      <c r="C62" s="82"/>
      <c r="D62" s="82"/>
      <c r="E62" s="83"/>
      <c r="F62" s="84" t="s">
        <v>88</v>
      </c>
      <c r="G62" s="85"/>
      <c r="H62" s="86"/>
      <c r="I62" s="84" t="s">
        <v>89</v>
      </c>
      <c r="J62" s="85"/>
      <c r="K62" s="85"/>
      <c r="L62" s="86"/>
    </row>
    <row r="63" spans="1:12" x14ac:dyDescent="0.25">
      <c r="A63" s="39" t="s">
        <v>90</v>
      </c>
      <c r="B63" s="66" t="s">
        <v>91</v>
      </c>
      <c r="C63" s="67"/>
      <c r="D63" s="67"/>
      <c r="E63" s="68"/>
      <c r="F63" s="69" t="s">
        <v>92</v>
      </c>
      <c r="G63" s="70"/>
      <c r="H63" s="71"/>
      <c r="I63" s="69" t="s">
        <v>93</v>
      </c>
      <c r="J63" s="70"/>
      <c r="K63" s="70"/>
      <c r="L63" s="71"/>
    </row>
    <row r="64" spans="1:12" x14ac:dyDescent="0.25">
      <c r="A64" s="39" t="s">
        <v>94</v>
      </c>
      <c r="B64" s="66" t="s">
        <v>95</v>
      </c>
      <c r="C64" s="67"/>
      <c r="D64" s="67"/>
      <c r="E64" s="68"/>
      <c r="F64" s="69" t="s">
        <v>96</v>
      </c>
      <c r="G64" s="70"/>
      <c r="H64" s="71"/>
      <c r="I64" s="69" t="s">
        <v>97</v>
      </c>
      <c r="J64" s="70"/>
      <c r="K64" s="70"/>
      <c r="L64" s="71"/>
    </row>
    <row r="65" spans="1:12" x14ac:dyDescent="0.25">
      <c r="A65" s="39" t="s">
        <v>98</v>
      </c>
      <c r="B65" s="66" t="s">
        <v>99</v>
      </c>
      <c r="C65" s="67"/>
      <c r="D65" s="67"/>
      <c r="E65" s="68"/>
      <c r="F65" s="69" t="s">
        <v>100</v>
      </c>
      <c r="G65" s="70"/>
      <c r="H65" s="71"/>
      <c r="I65" s="69" t="s">
        <v>101</v>
      </c>
      <c r="J65" s="70"/>
      <c r="K65" s="70"/>
      <c r="L65" s="71"/>
    </row>
    <row r="66" spans="1:12" x14ac:dyDescent="0.25">
      <c r="A66" s="39" t="s">
        <v>102</v>
      </c>
      <c r="B66" s="66" t="s">
        <v>103</v>
      </c>
      <c r="C66" s="67"/>
      <c r="D66" s="67"/>
      <c r="E66" s="68"/>
      <c r="F66" s="69" t="s">
        <v>104</v>
      </c>
      <c r="G66" s="70"/>
      <c r="H66" s="71"/>
      <c r="I66" s="69" t="s">
        <v>105</v>
      </c>
      <c r="J66" s="70"/>
      <c r="K66" s="70"/>
      <c r="L66" s="71"/>
    </row>
    <row r="67" spans="1:12" x14ac:dyDescent="0.25">
      <c r="A67" s="39" t="s">
        <v>106</v>
      </c>
      <c r="B67" s="66" t="s">
        <v>107</v>
      </c>
      <c r="C67" s="67"/>
      <c r="D67" s="67"/>
      <c r="E67" s="68"/>
      <c r="F67" s="69" t="s">
        <v>108</v>
      </c>
      <c r="G67" s="70"/>
      <c r="H67" s="71"/>
      <c r="I67" s="69" t="s">
        <v>109</v>
      </c>
      <c r="J67" s="70"/>
      <c r="K67" s="70"/>
      <c r="L67" s="71"/>
    </row>
    <row r="68" spans="1:12" ht="15.75" thickBot="1" x14ac:dyDescent="0.3">
      <c r="A68" s="54" t="s">
        <v>110</v>
      </c>
      <c r="B68" s="72" t="s">
        <v>111</v>
      </c>
      <c r="C68" s="73"/>
      <c r="D68" s="73"/>
      <c r="E68" s="74"/>
      <c r="F68" s="75" t="s">
        <v>112</v>
      </c>
      <c r="G68" s="76"/>
      <c r="H68" s="77"/>
      <c r="I68" s="75" t="s">
        <v>113</v>
      </c>
      <c r="J68" s="76"/>
      <c r="K68" s="76"/>
      <c r="L68" s="77"/>
    </row>
    <row r="69" spans="1:12" ht="12" customHeight="1" x14ac:dyDescent="0.25"/>
    <row r="70" spans="1:12" x14ac:dyDescent="0.25">
      <c r="A70" s="55" t="s">
        <v>114</v>
      </c>
      <c r="B70" s="14">
        <v>2013</v>
      </c>
      <c r="C70" t="s">
        <v>115</v>
      </c>
    </row>
    <row r="71" spans="1:12" x14ac:dyDescent="0.25">
      <c r="A71" s="56" t="s">
        <v>116</v>
      </c>
    </row>
    <row r="72" spans="1:12" x14ac:dyDescent="0.25">
      <c r="A72" s="22" t="s">
        <v>117</v>
      </c>
    </row>
    <row r="73" spans="1:12" x14ac:dyDescent="0.25">
      <c r="A73" s="56" t="s">
        <v>118</v>
      </c>
      <c r="F73" s="18">
        <v>5.45</v>
      </c>
      <c r="G73" t="s">
        <v>119</v>
      </c>
    </row>
    <row r="74" spans="1:12" x14ac:dyDescent="0.25">
      <c r="A74" s="56" t="s">
        <v>120</v>
      </c>
      <c r="C74" s="26">
        <v>22.81</v>
      </c>
      <c r="D74" t="s">
        <v>121</v>
      </c>
      <c r="G74" s="57">
        <v>2.4539999999999999E-2</v>
      </c>
      <c r="H74" t="s">
        <v>122</v>
      </c>
    </row>
    <row r="75" spans="1:12" x14ac:dyDescent="0.25">
      <c r="A75" s="56" t="s">
        <v>123</v>
      </c>
      <c r="E75" s="14">
        <v>2012</v>
      </c>
      <c r="F75" t="s">
        <v>124</v>
      </c>
      <c r="K75" s="14">
        <v>2013</v>
      </c>
      <c r="L75" t="s">
        <v>125</v>
      </c>
    </row>
    <row r="76" spans="1:12" x14ac:dyDescent="0.25">
      <c r="A76" s="56" t="s">
        <v>126</v>
      </c>
    </row>
    <row r="77" spans="1:12" x14ac:dyDescent="0.25">
      <c r="A77" s="56" t="s">
        <v>127</v>
      </c>
    </row>
    <row r="78" spans="1:12" x14ac:dyDescent="0.25">
      <c r="A78" s="56" t="s">
        <v>128</v>
      </c>
    </row>
    <row r="79" spans="1:12" x14ac:dyDescent="0.25">
      <c r="A79" s="56" t="s">
        <v>129</v>
      </c>
    </row>
    <row r="80" spans="1:12" x14ac:dyDescent="0.25">
      <c r="A80" s="56" t="s">
        <v>130</v>
      </c>
    </row>
    <row r="81" spans="1:11" x14ac:dyDescent="0.25">
      <c r="A81" s="56" t="s">
        <v>131</v>
      </c>
    </row>
    <row r="82" spans="1:11" x14ac:dyDescent="0.25">
      <c r="A82" s="58"/>
      <c r="B82" s="59"/>
      <c r="C82" s="59"/>
      <c r="D82" s="59"/>
      <c r="E82" s="59"/>
      <c r="F82" s="59"/>
      <c r="G82" s="59"/>
      <c r="H82" s="59"/>
      <c r="I82" s="59"/>
      <c r="J82" s="59"/>
      <c r="K82" s="59"/>
    </row>
    <row r="83" spans="1:11" x14ac:dyDescent="0.25">
      <c r="A83" s="56" t="s">
        <v>132</v>
      </c>
      <c r="B83" s="14">
        <v>2013</v>
      </c>
      <c r="C83" t="s">
        <v>133</v>
      </c>
    </row>
    <row r="84" spans="1:11" x14ac:dyDescent="0.25">
      <c r="A84" s="56" t="s">
        <v>134</v>
      </c>
      <c r="J84" s="12"/>
    </row>
    <row r="85" spans="1:11" x14ac:dyDescent="0.25">
      <c r="A85" s="56" t="s">
        <v>135</v>
      </c>
      <c r="J85" s="60">
        <v>15000</v>
      </c>
      <c r="K85" t="s">
        <v>19</v>
      </c>
    </row>
    <row r="86" spans="1:11" x14ac:dyDescent="0.25">
      <c r="A86" s="64" t="s">
        <v>136</v>
      </c>
      <c r="B86" s="64"/>
      <c r="C86" s="64"/>
      <c r="D86" s="64"/>
      <c r="E86" s="64"/>
      <c r="J86" s="60">
        <v>10000</v>
      </c>
      <c r="K86" t="s">
        <v>19</v>
      </c>
    </row>
    <row r="87" spans="1:11" x14ac:dyDescent="0.25">
      <c r="A87" s="56" t="s">
        <v>137</v>
      </c>
      <c r="J87" s="60">
        <v>1500</v>
      </c>
      <c r="K87" t="s">
        <v>19</v>
      </c>
    </row>
    <row r="88" spans="1:11" x14ac:dyDescent="0.25">
      <c r="A88" s="56" t="s">
        <v>138</v>
      </c>
      <c r="J88" s="60">
        <v>15000</v>
      </c>
      <c r="K88" t="s">
        <v>19</v>
      </c>
    </row>
    <row r="89" spans="1:11" x14ac:dyDescent="0.25">
      <c r="A89" s="56" t="s">
        <v>139</v>
      </c>
      <c r="J89" s="60">
        <v>8000</v>
      </c>
      <c r="K89" t="s">
        <v>19</v>
      </c>
    </row>
    <row r="90" spans="1:11" x14ac:dyDescent="0.25">
      <c r="A90" s="56" t="s">
        <v>140</v>
      </c>
      <c r="J90" s="60">
        <v>8000</v>
      </c>
      <c r="K90" t="s">
        <v>19</v>
      </c>
    </row>
    <row r="91" spans="1:11" x14ac:dyDescent="0.25">
      <c r="A91" s="56" t="s">
        <v>141</v>
      </c>
      <c r="J91" s="60">
        <v>3000</v>
      </c>
      <c r="K91" t="s">
        <v>19</v>
      </c>
    </row>
    <row r="92" spans="1:11" x14ac:dyDescent="0.25">
      <c r="A92" s="56" t="s">
        <v>142</v>
      </c>
      <c r="J92" s="60">
        <v>5000</v>
      </c>
      <c r="K92" t="s">
        <v>19</v>
      </c>
    </row>
    <row r="93" spans="1:11" x14ac:dyDescent="0.25">
      <c r="A93" s="61" t="s">
        <v>143</v>
      </c>
      <c r="J93" s="27">
        <f>SUM(J85:J92)</f>
        <v>65500</v>
      </c>
      <c r="K93" s="2" t="s">
        <v>144</v>
      </c>
    </row>
    <row r="94" spans="1:11" x14ac:dyDescent="0.25">
      <c r="A94" s="56" t="s">
        <v>145</v>
      </c>
      <c r="H94" s="14">
        <v>2012</v>
      </c>
      <c r="I94" t="s">
        <v>146</v>
      </c>
      <c r="K94" s="4">
        <f>G58</f>
        <v>11227.845740000004</v>
      </c>
    </row>
    <row r="95" spans="1:11" x14ac:dyDescent="0.25">
      <c r="A95" s="56" t="s">
        <v>147</v>
      </c>
      <c r="C95" s="3">
        <f>J93+K94</f>
        <v>76727.845740000004</v>
      </c>
      <c r="D95" s="14" t="s">
        <v>148</v>
      </c>
      <c r="E95" s="62">
        <v>2013</v>
      </c>
      <c r="F95" t="s">
        <v>149</v>
      </c>
      <c r="H95" s="63">
        <f>C95/(E8*12)</f>
        <v>9.488176326996987</v>
      </c>
      <c r="I95" t="s">
        <v>150</v>
      </c>
    </row>
    <row r="97" spans="1:12" x14ac:dyDescent="0.25">
      <c r="B97" t="s">
        <v>151</v>
      </c>
    </row>
    <row r="98" spans="1:12" x14ac:dyDescent="0.25">
      <c r="B98" t="s">
        <v>83</v>
      </c>
      <c r="I98" t="s">
        <v>152</v>
      </c>
    </row>
    <row r="99" spans="1:12" x14ac:dyDescent="0.25">
      <c r="K99" s="1" t="s">
        <v>0</v>
      </c>
    </row>
    <row r="100" spans="1:12" x14ac:dyDescent="0.25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</row>
    <row r="108" spans="1:12" x14ac:dyDescent="0.25">
      <c r="L108" s="1"/>
    </row>
  </sheetData>
  <mergeCells count="98">
    <mergeCell ref="A2:L2"/>
    <mergeCell ref="A3:L3"/>
    <mergeCell ref="A9:B9"/>
    <mergeCell ref="A23:B23"/>
    <mergeCell ref="B24:H24"/>
    <mergeCell ref="K24:L24"/>
    <mergeCell ref="B25:H25"/>
    <mergeCell ref="K25:L25"/>
    <mergeCell ref="B26:H26"/>
    <mergeCell ref="K26:L26"/>
    <mergeCell ref="B27:H27"/>
    <mergeCell ref="K27:L27"/>
    <mergeCell ref="B28:H28"/>
    <mergeCell ref="K28:L28"/>
    <mergeCell ref="B29:H29"/>
    <mergeCell ref="K29:L29"/>
    <mergeCell ref="B30:H30"/>
    <mergeCell ref="K30:L30"/>
    <mergeCell ref="B31:H31"/>
    <mergeCell ref="K31:L31"/>
    <mergeCell ref="B32:H32"/>
    <mergeCell ref="K32:L32"/>
    <mergeCell ref="B33:H33"/>
    <mergeCell ref="K33:L33"/>
    <mergeCell ref="B34:H34"/>
    <mergeCell ref="K34:L34"/>
    <mergeCell ref="B35:H35"/>
    <mergeCell ref="K35:L35"/>
    <mergeCell ref="B36:H36"/>
    <mergeCell ref="K36:L36"/>
    <mergeCell ref="B37:H37"/>
    <mergeCell ref="K37:L37"/>
    <mergeCell ref="B38:H38"/>
    <mergeCell ref="K38:L38"/>
    <mergeCell ref="B39:H39"/>
    <mergeCell ref="K39:L39"/>
    <mergeCell ref="B40:H40"/>
    <mergeCell ref="K40:L40"/>
    <mergeCell ref="B41:H41"/>
    <mergeCell ref="K41:L41"/>
    <mergeCell ref="B42:H42"/>
    <mergeCell ref="K42:L42"/>
    <mergeCell ref="B43:H43"/>
    <mergeCell ref="K43:L43"/>
    <mergeCell ref="B44:H44"/>
    <mergeCell ref="K44:L44"/>
    <mergeCell ref="B45:H45"/>
    <mergeCell ref="K45:L45"/>
    <mergeCell ref="B46:H46"/>
    <mergeCell ref="K46:L46"/>
    <mergeCell ref="B47:H47"/>
    <mergeCell ref="K47:L47"/>
    <mergeCell ref="B48:H48"/>
    <mergeCell ref="K48:L48"/>
    <mergeCell ref="B49:H49"/>
    <mergeCell ref="K49:L49"/>
    <mergeCell ref="B50:H50"/>
    <mergeCell ref="K50:L50"/>
    <mergeCell ref="B51:H51"/>
    <mergeCell ref="K51:L51"/>
    <mergeCell ref="B52:H52"/>
    <mergeCell ref="K52:L52"/>
    <mergeCell ref="B53:H53"/>
    <mergeCell ref="K53:L53"/>
    <mergeCell ref="B54:H54"/>
    <mergeCell ref="K54:L54"/>
    <mergeCell ref="B55:H55"/>
    <mergeCell ref="K55:L55"/>
    <mergeCell ref="K56:L56"/>
    <mergeCell ref="B60:E60"/>
    <mergeCell ref="F60:H60"/>
    <mergeCell ref="I60:L60"/>
    <mergeCell ref="B61:E61"/>
    <mergeCell ref="F61:H61"/>
    <mergeCell ref="I61:L61"/>
    <mergeCell ref="B62:E62"/>
    <mergeCell ref="F62:H62"/>
    <mergeCell ref="I62:L62"/>
    <mergeCell ref="B63:E63"/>
    <mergeCell ref="F63:H63"/>
    <mergeCell ref="I63:L63"/>
    <mergeCell ref="B64:E64"/>
    <mergeCell ref="F64:H64"/>
    <mergeCell ref="I64:L64"/>
    <mergeCell ref="B65:E65"/>
    <mergeCell ref="F65:H65"/>
    <mergeCell ref="I65:L65"/>
    <mergeCell ref="B66:E66"/>
    <mergeCell ref="F66:H66"/>
    <mergeCell ref="I66:L66"/>
    <mergeCell ref="A86:E86"/>
    <mergeCell ref="A100:K100"/>
    <mergeCell ref="B67:E67"/>
    <mergeCell ref="F67:H67"/>
    <mergeCell ref="I67:L67"/>
    <mergeCell ref="B68:E68"/>
    <mergeCell ref="F68:H68"/>
    <mergeCell ref="I68:L68"/>
  </mergeCells>
  <pageMargins left="0.2" right="0.11811023622047245" top="0.17" bottom="0.16" header="0.18" footer="0.16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Васильевич</dc:creator>
  <cp:lastModifiedBy>Игорь Васильевич</cp:lastModifiedBy>
  <dcterms:created xsi:type="dcterms:W3CDTF">2019-06-14T03:34:07Z</dcterms:created>
  <dcterms:modified xsi:type="dcterms:W3CDTF">2019-06-14T03:40:18Z</dcterms:modified>
</cp:coreProperties>
</file>