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9270"/>
  </bookViews>
  <sheets>
    <sheet name="2013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76" i="1" l="1"/>
  <c r="H75" i="1"/>
  <c r="J74" i="1"/>
  <c r="B62" i="1"/>
  <c r="B53" i="1"/>
  <c r="B43" i="1"/>
  <c r="D42" i="1"/>
  <c r="K39" i="1"/>
  <c r="K38" i="1"/>
  <c r="K36" i="1"/>
  <c r="K35" i="1"/>
  <c r="K34" i="1"/>
  <c r="K33" i="1"/>
  <c r="K32" i="1"/>
  <c r="K31" i="1"/>
  <c r="K30" i="1"/>
  <c r="K29" i="1"/>
  <c r="K28" i="1"/>
  <c r="K23" i="1"/>
  <c r="G17" i="1"/>
  <c r="G16" i="1"/>
  <c r="G15" i="1"/>
  <c r="J13" i="1" s="1"/>
  <c r="G14" i="1"/>
  <c r="G7" i="1"/>
  <c r="I7" i="1" s="1"/>
  <c r="B6" i="1"/>
  <c r="K40" i="1" l="1"/>
  <c r="G42" i="1" s="1"/>
  <c r="K75" i="1" s="1"/>
  <c r="C76" i="1" s="1"/>
  <c r="H76" i="1" s="1"/>
  <c r="F55" i="1" s="1"/>
</calcChain>
</file>

<file path=xl/sharedStrings.xml><?xml version="1.0" encoding="utf-8"?>
<sst xmlns="http://schemas.openxmlformats.org/spreadsheetml/2006/main" count="161" uniqueCount="128">
  <si>
    <t>Бер 111(II)</t>
  </si>
  <si>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</si>
  <si>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</si>
  <si>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</si>
  <si>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</si>
  <si>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</si>
  <si>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  В </t>
  </si>
  <si>
    <t>г.   по дому</t>
  </si>
  <si>
    <t xml:space="preserve">111   (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</si>
  <si>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</si>
  <si>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</si>
  <si>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</si>
  <si>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</si>
  <si>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</si>
  <si>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</si>
  <si>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</si>
  <si>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3</t>
    </r>
    <r>
      <rPr>
        <sz val="1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</si>
  <si>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</si>
  <si>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7 -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</si>
  <si>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13 -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</si>
  <si>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</si>
  <si>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</si>
  <si>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</si>
  <si>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</si>
  <si>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</si>
  <si>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</si>
  <si>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</si>
  <si>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</si>
  <si>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</si>
  <si>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</si>
  <si>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</si>
  <si>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</si>
  <si>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</si>
  <si>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</si>
  <si>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</si>
  <si>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</si>
  <si>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</si>
  <si>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</si>
  <si>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Монтаж реле временив освещения (корт)(2,96%).</t>
  </si>
  <si>
    <t>шт.</t>
  </si>
  <si>
    <t>Монтаж дополнительного  освещения дороги(2,96%)(от Р. Л. до № 111).</t>
  </si>
  <si>
    <t>Генеральная  уборка подъезда апрель.</t>
  </si>
  <si>
    <r>
      <t>м</t>
    </r>
    <r>
      <rPr>
        <sz val="11"/>
        <rFont val="Calibri"/>
        <family val="2"/>
        <charset val="204"/>
      </rPr>
      <t>²</t>
    </r>
  </si>
  <si>
    <t>Генеральная  уборка подъезда в сентябре.</t>
  </si>
  <si>
    <t>Ремонт наружного освещения (автовышка)(2,96%).</t>
  </si>
  <si>
    <t>м/час</t>
  </si>
  <si>
    <t>Покраска дорожных бордюров и разметка дорог вдоль домов(4,73%).</t>
  </si>
  <si>
    <t>п.м</t>
  </si>
  <si>
    <t xml:space="preserve">Ремонт освещения в подъезде (замена ламп, светильника, выключателя). </t>
  </si>
  <si>
    <t>Благоустройство территории (высадка деревьев, кустарников, цветов) (2,96%).</t>
  </si>
  <si>
    <t>Вывоз строительного мусора и негабаритных отходов в октябре (6,11 %).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</si>
  <si>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</si>
  <si>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r>
      <t>Аварийная чистка канализации от КК5</t>
    </r>
    <r>
      <rPr>
        <sz val="11"/>
        <rFont val="Calibri"/>
        <family val="2"/>
        <charset val="204"/>
      </rPr>
      <t xml:space="preserve"> до КК7 (23,47%).</t>
    </r>
  </si>
  <si>
    <t>Тех.. обслуживание охранной сигнализации за 2013г (18,29 %).</t>
  </si>
  <si>
    <t>мес.</t>
  </si>
  <si>
    <t>Тех. обслуживание видеонаблюдения за 2013 год (2,5%)</t>
  </si>
  <si>
    <t>Замена манометров в ИТП (18,29 %).</t>
  </si>
  <si>
    <t>Замена термометров в ИТП (18,29 %).</t>
  </si>
  <si>
    <t>Изготовление крестовин для установки новогодних елок (3,45%).</t>
  </si>
  <si>
    <t>Новогодняя елка (3,45%)</t>
  </si>
  <si>
    <t>ИТОГО за 2013год: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</si>
  <si>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</si>
  <si>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</si>
  <si>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</si>
  <si>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</si>
  <si>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</si>
  <si>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</si>
  <si>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</si>
  <si>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</si>
  <si>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</si>
  <si>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</si>
  <si>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</si>
  <si>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</si>
  <si>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</si>
  <si>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12,38 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</si>
  <si>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</si>
  <si>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</si>
  <si>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</si>
  <si>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</si>
  <si>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</si>
  <si>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</si>
  <si>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</si>
  <si>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</si>
  <si>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</si>
  <si>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</si>
  <si>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</si>
  <si>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</si>
  <si>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</si>
  <si>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</si>
  <si>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</si>
  <si>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</si>
  <si>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</si>
  <si>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</si>
  <si>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</si>
  <si>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</si>
  <si>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</si>
  <si>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</si>
  <si>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13,22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</si>
  <si>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</si>
  <si>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</si>
  <si>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</si>
  <si>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</si>
  <si>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</si>
  <si>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</si>
  <si>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</si>
  <si>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</si>
  <si>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</si>
  <si>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</si>
  <si>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</si>
  <si>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</si>
  <si>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</si>
  <si>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</si>
  <si>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-  тех. обслуживание видеонаблюдения </t>
  </si>
  <si>
    <t xml:space="preserve">  -  плата за охранную сигнализацию ИТП</t>
  </si>
  <si>
    <t xml:space="preserve">  -  благоустройство территории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</si>
  <si>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</si>
  <si>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</si>
  <si>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установка новогодней елки  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</si>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</sst>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1" fillId="0" borderId="0"/>
  </cellStyleXfs>
  <cellXfs count="11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/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/>
    <xf numFmtId="4" fontId="8" fillId="0" borderId="0" xfId="0" applyNumberFormat="1" applyFont="1" applyFill="1"/>
    <xf numFmtId="2" fontId="6" fillId="0" borderId="0" xfId="0" applyNumberFormat="1" applyFont="1" applyFill="1" applyAlignment="1">
      <alignment horizontal="center"/>
    </xf>
    <xf numFmtId="2" fontId="8" fillId="0" borderId="0" xfId="0" applyNumberFormat="1" applyFont="1" applyFill="1" applyBorder="1" applyAlignment="1">
      <alignment horizontal="center" wrapText="1"/>
    </xf>
    <xf numFmtId="4" fontId="2" fillId="0" borderId="0" xfId="0" applyNumberFormat="1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6" fillId="0" borderId="0" xfId="0" applyNumberFormat="1" applyFont="1" applyFill="1"/>
    <xf numFmtId="0" fontId="2" fillId="0" borderId="0" xfId="0" applyFont="1" applyFill="1" applyAlignment="1"/>
    <xf numFmtId="4" fontId="3" fillId="0" borderId="0" xfId="0" applyNumberFormat="1" applyFont="1" applyFill="1"/>
    <xf numFmtId="0" fontId="7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5" xfId="0" applyFont="1" applyFill="1" applyBorder="1" applyAlignment="1">
      <alignment horizontal="center"/>
    </xf>
    <xf numFmtId="0" fontId="6" fillId="0" borderId="5" xfId="0" applyFont="1" applyFill="1" applyBorder="1" applyAlignment="1"/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/>
    <xf numFmtId="0" fontId="2" fillId="0" borderId="1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0" xfId="0" applyFont="1"/>
    <xf numFmtId="165" fontId="2" fillId="0" borderId="9" xfId="0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/>
    <xf numFmtId="0" fontId="6" fillId="0" borderId="13" xfId="0" applyFont="1" applyFill="1" applyBorder="1" applyAlignment="1"/>
    <xf numFmtId="0" fontId="6" fillId="0" borderId="14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2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ill="1"/>
    <xf numFmtId="4" fontId="0" fillId="0" borderId="0" xfId="0" applyNumberFormat="1" applyFill="1"/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1" fontId="2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9" xfId="0" applyNumberFormat="1" applyFont="1" applyFill="1" applyBorder="1" applyAlignment="1"/>
    <xf numFmtId="4" fontId="2" fillId="0" borderId="10" xfId="0" applyNumberFormat="1" applyFont="1" applyFill="1" applyBorder="1" applyAlignment="1"/>
    <xf numFmtId="4" fontId="8" fillId="0" borderId="12" xfId="0" applyNumberFormat="1" applyFont="1" applyFill="1" applyBorder="1" applyAlignment="1"/>
    <xf numFmtId="4" fontId="8" fillId="0" borderId="14" xfId="0" applyNumberFormat="1" applyFont="1" applyFill="1" applyBorder="1" applyAlignment="1"/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4" fontId="2" fillId="0" borderId="9" xfId="0" applyNumberFormat="1" applyFont="1" applyFill="1" applyBorder="1" applyAlignment="1">
      <alignment horizontal="right"/>
    </xf>
    <xf numFmtId="4" fontId="2" fillId="0" borderId="10" xfId="0" applyNumberFormat="1" applyFont="1" applyFill="1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4" fontId="0" fillId="0" borderId="9" xfId="0" applyNumberFormat="1" applyBorder="1" applyAlignment="1"/>
    <xf numFmtId="4" fontId="0" fillId="0" borderId="10" xfId="0" applyNumberFormat="1" applyBorder="1" applyAlignment="1"/>
    <xf numFmtId="0" fontId="2" fillId="0" borderId="9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" fontId="6" fillId="0" borderId="12" xfId="0" applyNumberFormat="1" applyFont="1" applyFill="1" applyBorder="1" applyAlignment="1">
      <alignment horizontal="right"/>
    </xf>
    <xf numFmtId="4" fontId="6" fillId="0" borderId="14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4" fontId="8" fillId="0" borderId="0" xfId="0" applyNumberFormat="1" applyFont="1" applyFill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right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1\pto\&#1055;&#1058;&#1054;%20&#1088;&#1077;&#1084;&#1086;&#1085;&#1090;\1.%20&#1054;&#1073;&#1098;&#1077;&#1082;&#1090;&#1099;\&#1054;&#1090;&#1095;&#1077;&#1090;&#1099;%20&#1087;&#1086;%20&#1091;&#1087;&#1088;&#1072;&#1074;&#1083;&#1077;&#1085;&#1080;&#1102;%20&#1052;&#1050;&#1044;\13%20&#1041;&#1077;&#1088;&#1077;&#1079;&#1086;&#1074;&#1099;&#1081;\&#1054;&#1090;&#1095;&#1077;&#1090;%20&#1041;&#1077;&#1088;&#1077;&#1079;&#1086;&#1074;&#1099;&#1081;%20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4"/>
      <sheetName val="2015"/>
      <sheetName val="2016"/>
      <sheetName val="2017"/>
      <sheetName val="2018"/>
      <sheetName val="2019"/>
      <sheetName val="2012 (13.06.19)"/>
      <sheetName val="2013 (13.06.19)"/>
      <sheetName val="2014 (13.06.19)"/>
      <sheetName val="2015 (13.06.19)"/>
      <sheetName val="2016 (13.06.19)"/>
      <sheetName val="2017 (13.06.19)"/>
      <sheetName val="2018 (13.06.1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8">
          <cell r="G58">
            <v>11227.845740000004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workbookViewId="0">
      <selection activeCell="K12" sqref="K12"/>
    </sheetView>
  </sheetViews>
  <sheetFormatPr defaultRowHeight="15" x14ac:dyDescent="0.25"/>
  <cols>
    <col min="1" max="1" width="6.42578125" style="1" customWidth="1"/>
    <col min="2" max="2" width="8.85546875" style="1" customWidth="1"/>
    <col min="3" max="3" width="13.140625" style="1" customWidth="1"/>
    <col min="4" max="4" width="6.28515625" style="1" customWidth="1"/>
    <col min="5" max="5" width="7.7109375" style="1" customWidth="1"/>
    <col min="6" max="6" width="9.28515625" style="1" customWidth="1"/>
    <col min="7" max="7" width="12.5703125" style="1" customWidth="1"/>
    <col min="8" max="8" width="14.85546875" style="1" customWidth="1"/>
    <col min="9" max="9" width="8.7109375" style="1" customWidth="1"/>
    <col min="10" max="11" width="10.42578125" style="1" customWidth="1"/>
    <col min="12" max="12" width="2.85546875" style="1" customWidth="1"/>
  </cols>
  <sheetData>
    <row r="1" spans="1:12" ht="19.5" customHeight="1" x14ac:dyDescent="0.25">
      <c r="K1" s="2" t="s">
        <v>0</v>
      </c>
    </row>
    <row r="2" spans="1:12" ht="18.75" x14ac:dyDescent="0.3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18.75" x14ac:dyDescent="0.3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8.75" x14ac:dyDescent="0.3">
      <c r="A4" s="3"/>
      <c r="B4" s="4"/>
      <c r="C4" s="3"/>
      <c r="D4" s="5" t="s">
        <v>3</v>
      </c>
      <c r="E4" s="4">
        <v>111</v>
      </c>
      <c r="F4" s="6" t="s">
        <v>4</v>
      </c>
      <c r="G4" s="6"/>
      <c r="H4" s="4"/>
      <c r="I4" s="4">
        <v>2013</v>
      </c>
      <c r="J4" s="6" t="s">
        <v>5</v>
      </c>
    </row>
    <row r="6" spans="1:12" ht="15.75" x14ac:dyDescent="0.25">
      <c r="A6" s="7" t="s">
        <v>6</v>
      </c>
      <c r="B6" s="8">
        <f>I4</f>
        <v>2013</v>
      </c>
      <c r="C6" s="1" t="s">
        <v>7</v>
      </c>
      <c r="D6" s="8" t="s">
        <v>8</v>
      </c>
      <c r="E6" s="9">
        <v>673.89</v>
      </c>
      <c r="F6" s="1" t="s">
        <v>9</v>
      </c>
    </row>
    <row r="7" spans="1:12" ht="15.75" x14ac:dyDescent="0.25">
      <c r="A7" s="109">
        <v>439849.61</v>
      </c>
      <c r="B7" s="109"/>
      <c r="C7" s="10" t="s">
        <v>10</v>
      </c>
      <c r="G7" s="11">
        <f>A7-J8</f>
        <v>366134.88</v>
      </c>
      <c r="H7" s="8" t="s">
        <v>11</v>
      </c>
      <c r="I7" s="12">
        <f>(G7/A7)*100</f>
        <v>83.240924096761177</v>
      </c>
      <c r="J7" s="1" t="s">
        <v>12</v>
      </c>
    </row>
    <row r="8" spans="1:12" ht="15.75" x14ac:dyDescent="0.25">
      <c r="A8" s="1" t="s">
        <v>13</v>
      </c>
      <c r="J8" s="13">
        <v>73714.73</v>
      </c>
      <c r="K8" s="1" t="s">
        <v>14</v>
      </c>
    </row>
    <row r="9" spans="1:12" x14ac:dyDescent="0.25">
      <c r="A9" s="1" t="s">
        <v>15</v>
      </c>
    </row>
    <row r="10" spans="1:12" x14ac:dyDescent="0.25">
      <c r="B10" s="14"/>
      <c r="E10" s="15"/>
      <c r="F10" s="14"/>
      <c r="I10" s="15"/>
      <c r="J10" s="14"/>
    </row>
    <row r="11" spans="1:12" x14ac:dyDescent="0.25">
      <c r="A11" s="1" t="s">
        <v>16</v>
      </c>
      <c r="B11" s="14">
        <v>10985.84</v>
      </c>
      <c r="C11" s="1" t="s">
        <v>17</v>
      </c>
      <c r="E11" s="16" t="s">
        <v>18</v>
      </c>
      <c r="F11" s="14">
        <v>26583.5</v>
      </c>
      <c r="G11" s="1" t="s">
        <v>17</v>
      </c>
      <c r="I11" s="16" t="s">
        <v>19</v>
      </c>
      <c r="J11" s="14">
        <v>10662.49</v>
      </c>
      <c r="K11" s="1" t="s">
        <v>17</v>
      </c>
    </row>
    <row r="12" spans="1:12" x14ac:dyDescent="0.25">
      <c r="B12" s="14"/>
      <c r="E12" s="17"/>
      <c r="F12" s="14"/>
      <c r="I12" s="17"/>
      <c r="J12" s="14"/>
    </row>
    <row r="13" spans="1:12" ht="15.75" x14ac:dyDescent="0.25">
      <c r="A13" s="1" t="s">
        <v>20</v>
      </c>
      <c r="J13" s="14">
        <f>G14+G15+G16+G17</f>
        <v>73714.73000000001</v>
      </c>
      <c r="K13" s="18" t="s">
        <v>21</v>
      </c>
    </row>
    <row r="14" spans="1:12" x14ac:dyDescent="0.25">
      <c r="A14" s="19" t="s">
        <v>22</v>
      </c>
      <c r="B14" s="1" t="s">
        <v>23</v>
      </c>
      <c r="G14" s="20">
        <f>(J8*43.5/100)</f>
        <v>32065.90755</v>
      </c>
      <c r="H14" s="1" t="s">
        <v>17</v>
      </c>
    </row>
    <row r="15" spans="1:12" x14ac:dyDescent="0.25">
      <c r="A15" s="19" t="s">
        <v>22</v>
      </c>
      <c r="B15" s="1" t="s">
        <v>24</v>
      </c>
      <c r="G15" s="20">
        <f>(J8*36.6/100)</f>
        <v>26979.591179999999</v>
      </c>
      <c r="H15" s="1" t="s">
        <v>17</v>
      </c>
    </row>
    <row r="16" spans="1:12" x14ac:dyDescent="0.25">
      <c r="A16" s="19" t="s">
        <v>22</v>
      </c>
      <c r="B16" s="1" t="s">
        <v>25</v>
      </c>
      <c r="G16" s="20">
        <f>(J8*12.5/100)</f>
        <v>9214.3412499999995</v>
      </c>
      <c r="H16" s="1" t="s">
        <v>17</v>
      </c>
      <c r="K16" s="10"/>
      <c r="L16" s="21"/>
    </row>
    <row r="17" spans="1:12" x14ac:dyDescent="0.25">
      <c r="A17" s="19" t="s">
        <v>22</v>
      </c>
      <c r="B17" s="1" t="s">
        <v>26</v>
      </c>
      <c r="G17" s="20">
        <f>(J8*7.4/100)</f>
        <v>5454.8900199999998</v>
      </c>
      <c r="H17" s="1" t="s">
        <v>17</v>
      </c>
    </row>
    <row r="18" spans="1:12" ht="18.75" customHeight="1" x14ac:dyDescent="0.25">
      <c r="G18" s="22"/>
    </row>
    <row r="19" spans="1:12" x14ac:dyDescent="0.25">
      <c r="A19" s="23" t="s">
        <v>27</v>
      </c>
      <c r="G19" s="20">
        <v>42788.743689320392</v>
      </c>
      <c r="H19" s="1" t="s">
        <v>28</v>
      </c>
    </row>
    <row r="20" spans="1:12" ht="15.75" thickBot="1" x14ac:dyDescent="0.3">
      <c r="A20" s="113">
        <v>35617.745656384875</v>
      </c>
      <c r="B20" s="113"/>
      <c r="C20" s="1" t="s">
        <v>29</v>
      </c>
    </row>
    <row r="21" spans="1:12" x14ac:dyDescent="0.25">
      <c r="A21" s="24" t="s">
        <v>3</v>
      </c>
      <c r="B21" s="110" t="s">
        <v>30</v>
      </c>
      <c r="C21" s="111"/>
      <c r="D21" s="111"/>
      <c r="E21" s="111"/>
      <c r="F21" s="111"/>
      <c r="G21" s="111"/>
      <c r="H21" s="112"/>
      <c r="I21" s="24" t="s">
        <v>31</v>
      </c>
      <c r="J21" s="25" t="s">
        <v>32</v>
      </c>
      <c r="K21" s="110" t="s">
        <v>33</v>
      </c>
      <c r="L21" s="112"/>
    </row>
    <row r="22" spans="1:12" ht="15.75" thickBot="1" x14ac:dyDescent="0.3">
      <c r="A22" s="26" t="s">
        <v>34</v>
      </c>
      <c r="B22" s="65"/>
      <c r="C22" s="66"/>
      <c r="D22" s="66"/>
      <c r="E22" s="66"/>
      <c r="F22" s="66"/>
      <c r="G22" s="66"/>
      <c r="H22" s="67"/>
      <c r="I22" s="26" t="s">
        <v>35</v>
      </c>
      <c r="J22" s="27"/>
      <c r="K22" s="101" t="s">
        <v>36</v>
      </c>
      <c r="L22" s="102"/>
    </row>
    <row r="23" spans="1:12" ht="15.75" thickBot="1" x14ac:dyDescent="0.3">
      <c r="A23" s="28"/>
      <c r="B23" s="103" t="s">
        <v>37</v>
      </c>
      <c r="C23" s="104"/>
      <c r="D23" s="104"/>
      <c r="E23" s="104"/>
      <c r="F23" s="104"/>
      <c r="G23" s="104"/>
      <c r="H23" s="105"/>
      <c r="I23" s="28"/>
      <c r="J23" s="29"/>
      <c r="K23" s="106">
        <f>'[1]2012 (13.06.19)'!G58</f>
        <v>11227.845740000004</v>
      </c>
      <c r="L23" s="107"/>
    </row>
    <row r="24" spans="1:12" x14ac:dyDescent="0.25">
      <c r="A24" s="30">
        <v>1</v>
      </c>
      <c r="B24" s="82" t="s">
        <v>38</v>
      </c>
      <c r="C24" s="69"/>
      <c r="D24" s="69"/>
      <c r="E24" s="69"/>
      <c r="F24" s="69"/>
      <c r="G24" s="69"/>
      <c r="H24" s="70"/>
      <c r="I24" s="30" t="s">
        <v>39</v>
      </c>
      <c r="J24" s="31">
        <v>1</v>
      </c>
      <c r="K24" s="84">
        <v>50</v>
      </c>
      <c r="L24" s="85"/>
    </row>
    <row r="25" spans="1:12" ht="14.25" customHeight="1" x14ac:dyDescent="0.25">
      <c r="A25" s="30">
        <v>2</v>
      </c>
      <c r="B25" s="98" t="s">
        <v>40</v>
      </c>
      <c r="C25" s="83"/>
      <c r="D25" s="83"/>
      <c r="E25" s="83"/>
      <c r="F25" s="83"/>
      <c r="G25" s="83"/>
      <c r="H25" s="70"/>
      <c r="I25" s="30" t="s">
        <v>39</v>
      </c>
      <c r="J25" s="31">
        <v>13</v>
      </c>
      <c r="K25" s="84">
        <v>1330.3</v>
      </c>
      <c r="L25" s="85"/>
    </row>
    <row r="26" spans="1:12" ht="14.25" customHeight="1" x14ac:dyDescent="0.25">
      <c r="A26" s="30">
        <v>3</v>
      </c>
      <c r="B26" s="98" t="s">
        <v>41</v>
      </c>
      <c r="C26" s="99"/>
      <c r="D26" s="99"/>
      <c r="E26" s="99"/>
      <c r="F26" s="99"/>
      <c r="G26" s="99"/>
      <c r="H26" s="100"/>
      <c r="I26" s="30" t="s">
        <v>42</v>
      </c>
      <c r="J26" s="32">
        <v>252</v>
      </c>
      <c r="K26" s="84">
        <v>1600</v>
      </c>
      <c r="L26" s="85"/>
    </row>
    <row r="27" spans="1:12" ht="14.25" customHeight="1" x14ac:dyDescent="0.25">
      <c r="A27" s="30">
        <v>4</v>
      </c>
      <c r="B27" s="98" t="s">
        <v>43</v>
      </c>
      <c r="C27" s="99"/>
      <c r="D27" s="99"/>
      <c r="E27" s="99"/>
      <c r="F27" s="99"/>
      <c r="G27" s="99"/>
      <c r="H27" s="100"/>
      <c r="I27" s="30" t="s">
        <v>42</v>
      </c>
      <c r="J27" s="32">
        <v>252</v>
      </c>
      <c r="K27" s="84">
        <v>1600</v>
      </c>
      <c r="L27" s="85"/>
    </row>
    <row r="28" spans="1:12" s="34" customFormat="1" ht="14.25" customHeight="1" x14ac:dyDescent="0.25">
      <c r="A28" s="30">
        <v>5</v>
      </c>
      <c r="B28" s="98" t="s">
        <v>44</v>
      </c>
      <c r="C28" s="99"/>
      <c r="D28" s="99"/>
      <c r="E28" s="99"/>
      <c r="F28" s="99"/>
      <c r="G28" s="99"/>
      <c r="H28" s="100"/>
      <c r="I28" s="33" t="s">
        <v>45</v>
      </c>
      <c r="J28" s="32">
        <v>2</v>
      </c>
      <c r="K28" s="84">
        <f>1100*0.0296</f>
        <v>32.56</v>
      </c>
      <c r="L28" s="85"/>
    </row>
    <row r="29" spans="1:12" x14ac:dyDescent="0.25">
      <c r="A29" s="30">
        <v>6</v>
      </c>
      <c r="B29" s="82" t="s">
        <v>46</v>
      </c>
      <c r="C29" s="83"/>
      <c r="D29" s="83"/>
      <c r="E29" s="83"/>
      <c r="F29" s="83"/>
      <c r="G29" s="83"/>
      <c r="H29" s="70"/>
      <c r="I29" s="30" t="s">
        <v>47</v>
      </c>
      <c r="J29" s="35">
        <v>185.7</v>
      </c>
      <c r="K29" s="84">
        <f>(8028.13+3000)/14</f>
        <v>787.72357142857152</v>
      </c>
      <c r="L29" s="85"/>
    </row>
    <row r="30" spans="1:12" x14ac:dyDescent="0.25">
      <c r="A30" s="30">
        <v>7</v>
      </c>
      <c r="B30" s="82" t="s">
        <v>48</v>
      </c>
      <c r="C30" s="83"/>
      <c r="D30" s="83"/>
      <c r="E30" s="83"/>
      <c r="F30" s="83"/>
      <c r="G30" s="83"/>
      <c r="H30" s="70"/>
      <c r="I30" s="30" t="s">
        <v>39</v>
      </c>
      <c r="J30" s="8">
        <v>8</v>
      </c>
      <c r="K30" s="84">
        <f>1520+560+50</f>
        <v>2130</v>
      </c>
      <c r="L30" s="85"/>
    </row>
    <row r="31" spans="1:12" x14ac:dyDescent="0.25">
      <c r="A31" s="30">
        <v>8</v>
      </c>
      <c r="B31" s="82" t="s">
        <v>49</v>
      </c>
      <c r="C31" s="83"/>
      <c r="D31" s="83"/>
      <c r="E31" s="83"/>
      <c r="F31" s="83"/>
      <c r="G31" s="83"/>
      <c r="H31" s="70"/>
      <c r="I31" s="36" t="s">
        <v>39</v>
      </c>
      <c r="J31" s="37">
        <v>30</v>
      </c>
      <c r="K31" s="84">
        <f>(13250+1000)*0.0296</f>
        <v>421.8</v>
      </c>
      <c r="L31" s="85"/>
    </row>
    <row r="32" spans="1:12" ht="17.25" x14ac:dyDescent="0.25">
      <c r="A32" s="30">
        <v>9</v>
      </c>
      <c r="B32" s="93" t="s">
        <v>50</v>
      </c>
      <c r="C32" s="94"/>
      <c r="D32" s="94"/>
      <c r="E32" s="94"/>
      <c r="F32" s="94"/>
      <c r="G32" s="94"/>
      <c r="H32" s="95"/>
      <c r="I32" s="38" t="s">
        <v>51</v>
      </c>
      <c r="J32" s="39">
        <v>28</v>
      </c>
      <c r="K32" s="96">
        <f>5710.64*0.0611</f>
        <v>348.92010400000004</v>
      </c>
      <c r="L32" s="97"/>
    </row>
    <row r="33" spans="1:12" x14ac:dyDescent="0.25">
      <c r="A33" s="30">
        <v>10</v>
      </c>
      <c r="B33" s="82" t="s">
        <v>52</v>
      </c>
      <c r="C33" s="69"/>
      <c r="D33" s="69"/>
      <c r="E33" s="69"/>
      <c r="F33" s="69"/>
      <c r="G33" s="69"/>
      <c r="H33" s="70"/>
      <c r="I33" s="40" t="s">
        <v>39</v>
      </c>
      <c r="J33" s="31">
        <v>3</v>
      </c>
      <c r="K33" s="91">
        <f>8000*0.2347</f>
        <v>1877.6</v>
      </c>
      <c r="L33" s="92"/>
    </row>
    <row r="34" spans="1:12" x14ac:dyDescent="0.25">
      <c r="A34" s="30">
        <v>11</v>
      </c>
      <c r="B34" s="82" t="s">
        <v>53</v>
      </c>
      <c r="C34" s="69"/>
      <c r="D34" s="69"/>
      <c r="E34" s="69"/>
      <c r="F34" s="69"/>
      <c r="G34" s="69"/>
      <c r="H34" s="70"/>
      <c r="I34" s="30" t="s">
        <v>54</v>
      </c>
      <c r="J34" s="40">
        <v>12</v>
      </c>
      <c r="K34" s="84">
        <f>3700*12*0.1829</f>
        <v>8120.76</v>
      </c>
      <c r="L34" s="85"/>
    </row>
    <row r="35" spans="1:12" x14ac:dyDescent="0.25">
      <c r="A35" s="30">
        <v>12</v>
      </c>
      <c r="B35" s="82" t="s">
        <v>55</v>
      </c>
      <c r="C35" s="69"/>
      <c r="D35" s="69"/>
      <c r="E35" s="69"/>
      <c r="F35" s="69"/>
      <c r="G35" s="69"/>
      <c r="H35" s="70"/>
      <c r="I35" s="30" t="s">
        <v>54</v>
      </c>
      <c r="J35" s="40">
        <v>12</v>
      </c>
      <c r="K35" s="91">
        <f>(2000*12)*0.025</f>
        <v>600</v>
      </c>
      <c r="L35" s="92"/>
    </row>
    <row r="36" spans="1:12" x14ac:dyDescent="0.25">
      <c r="A36" s="30">
        <v>13</v>
      </c>
      <c r="B36" s="41" t="s">
        <v>56</v>
      </c>
      <c r="C36" s="42"/>
      <c r="D36" s="42"/>
      <c r="E36" s="42"/>
      <c r="F36" s="42"/>
      <c r="G36" s="42"/>
      <c r="H36" s="43"/>
      <c r="I36" s="30" t="s">
        <v>39</v>
      </c>
      <c r="J36" s="40">
        <v>4</v>
      </c>
      <c r="K36" s="84">
        <f>490*4*0.1829</f>
        <v>358.48400000000004</v>
      </c>
      <c r="L36" s="85"/>
    </row>
    <row r="37" spans="1:12" x14ac:dyDescent="0.25">
      <c r="A37" s="30">
        <v>14</v>
      </c>
      <c r="B37" s="41" t="s">
        <v>57</v>
      </c>
      <c r="C37" s="42"/>
      <c r="D37" s="42"/>
      <c r="E37" s="42"/>
      <c r="F37" s="42"/>
      <c r="G37" s="42"/>
      <c r="H37" s="43"/>
      <c r="I37" s="30" t="s">
        <v>39</v>
      </c>
      <c r="J37" s="40">
        <v>4</v>
      </c>
      <c r="K37" s="84">
        <v>135.19999999999999</v>
      </c>
      <c r="L37" s="85"/>
    </row>
    <row r="38" spans="1:12" x14ac:dyDescent="0.25">
      <c r="A38" s="30">
        <v>15</v>
      </c>
      <c r="B38" s="82" t="s">
        <v>58</v>
      </c>
      <c r="C38" s="83"/>
      <c r="D38" s="83"/>
      <c r="E38" s="83"/>
      <c r="F38" s="83"/>
      <c r="G38" s="83"/>
      <c r="H38" s="70"/>
      <c r="I38" s="30" t="s">
        <v>39</v>
      </c>
      <c r="J38" s="8">
        <v>1</v>
      </c>
      <c r="K38" s="84">
        <f>(9000+5031)/3*1*0.0345</f>
        <v>161.35650000000001</v>
      </c>
      <c r="L38" s="85"/>
    </row>
    <row r="39" spans="1:12" ht="15.75" thickBot="1" x14ac:dyDescent="0.3">
      <c r="A39" s="30">
        <v>16</v>
      </c>
      <c r="B39" s="82" t="s">
        <v>59</v>
      </c>
      <c r="C39" s="69"/>
      <c r="D39" s="69"/>
      <c r="E39" s="69"/>
      <c r="F39" s="69"/>
      <c r="G39" s="69"/>
      <c r="H39" s="70"/>
      <c r="I39" s="30" t="s">
        <v>39</v>
      </c>
      <c r="J39" s="31">
        <v>2</v>
      </c>
      <c r="K39" s="84">
        <f>14342*0.0345</f>
        <v>494.79900000000004</v>
      </c>
      <c r="L39" s="85"/>
    </row>
    <row r="40" spans="1:12" ht="16.5" thickBot="1" x14ac:dyDescent="0.3">
      <c r="A40" s="44"/>
      <c r="B40" s="29" t="s">
        <v>60</v>
      </c>
      <c r="C40" s="45"/>
      <c r="D40" s="45"/>
      <c r="E40" s="45"/>
      <c r="F40" s="45"/>
      <c r="G40" s="45"/>
      <c r="H40" s="46"/>
      <c r="I40" s="44"/>
      <c r="J40" s="44"/>
      <c r="K40" s="86">
        <f>SUM(K24:L39)</f>
        <v>20049.503175428574</v>
      </c>
      <c r="L40" s="87"/>
    </row>
    <row r="41" spans="1:12" x14ac:dyDescent="0.25">
      <c r="A41" s="1" t="s">
        <v>61</v>
      </c>
    </row>
    <row r="42" spans="1:12" x14ac:dyDescent="0.25">
      <c r="A42" s="1" t="s">
        <v>62</v>
      </c>
      <c r="D42" s="8">
        <f>I4</f>
        <v>2013</v>
      </c>
      <c r="E42" s="1" t="s">
        <v>63</v>
      </c>
      <c r="G42" s="9">
        <f>K40+K23-G19</f>
        <v>-11511.394773891814</v>
      </c>
      <c r="H42" s="1" t="s">
        <v>64</v>
      </c>
    </row>
    <row r="43" spans="1:12" ht="15.75" thickBot="1" x14ac:dyDescent="0.3">
      <c r="A43" s="1" t="s">
        <v>65</v>
      </c>
      <c r="B43" s="8">
        <f>I4</f>
        <v>2013</v>
      </c>
      <c r="C43" s="1" t="s">
        <v>66</v>
      </c>
    </row>
    <row r="44" spans="1:12" x14ac:dyDescent="0.25">
      <c r="A44" s="47" t="s">
        <v>3</v>
      </c>
      <c r="B44" s="88" t="s">
        <v>67</v>
      </c>
      <c r="C44" s="89"/>
      <c r="D44" s="89"/>
      <c r="E44" s="89"/>
      <c r="F44" s="88" t="s">
        <v>68</v>
      </c>
      <c r="G44" s="89"/>
      <c r="H44" s="90"/>
      <c r="I44" s="88" t="s">
        <v>69</v>
      </c>
      <c r="J44" s="89"/>
      <c r="K44" s="89"/>
      <c r="L44" s="90"/>
    </row>
    <row r="45" spans="1:12" ht="15.75" thickBot="1" x14ac:dyDescent="0.3">
      <c r="A45" s="48"/>
      <c r="B45" s="74"/>
      <c r="C45" s="75"/>
      <c r="D45" s="75"/>
      <c r="E45" s="75"/>
      <c r="F45" s="74"/>
      <c r="G45" s="75"/>
      <c r="H45" s="76"/>
      <c r="I45" s="74" t="s">
        <v>70</v>
      </c>
      <c r="J45" s="75"/>
      <c r="K45" s="75"/>
      <c r="L45" s="76"/>
    </row>
    <row r="46" spans="1:12" x14ac:dyDescent="0.25">
      <c r="A46" s="49" t="s">
        <v>71</v>
      </c>
      <c r="B46" s="77" t="s">
        <v>72</v>
      </c>
      <c r="C46" s="77"/>
      <c r="D46" s="77"/>
      <c r="E46" s="78"/>
      <c r="F46" s="79" t="s">
        <v>73</v>
      </c>
      <c r="G46" s="80"/>
      <c r="H46" s="81"/>
      <c r="I46" s="79" t="s">
        <v>74</v>
      </c>
      <c r="J46" s="80"/>
      <c r="K46" s="80"/>
      <c r="L46" s="81"/>
    </row>
    <row r="47" spans="1:12" x14ac:dyDescent="0.25">
      <c r="A47" s="30" t="s">
        <v>75</v>
      </c>
      <c r="B47" s="69" t="s">
        <v>76</v>
      </c>
      <c r="C47" s="69"/>
      <c r="D47" s="69"/>
      <c r="E47" s="70"/>
      <c r="F47" s="71" t="s">
        <v>77</v>
      </c>
      <c r="G47" s="72"/>
      <c r="H47" s="73"/>
      <c r="I47" s="71" t="s">
        <v>78</v>
      </c>
      <c r="J47" s="72"/>
      <c r="K47" s="72"/>
      <c r="L47" s="73"/>
    </row>
    <row r="48" spans="1:12" x14ac:dyDescent="0.25">
      <c r="A48" s="30" t="s">
        <v>79</v>
      </c>
      <c r="B48" s="69" t="s">
        <v>80</v>
      </c>
      <c r="C48" s="69"/>
      <c r="D48" s="69"/>
      <c r="E48" s="70"/>
      <c r="F48" s="71" t="s">
        <v>81</v>
      </c>
      <c r="G48" s="72"/>
      <c r="H48" s="73"/>
      <c r="I48" s="71" t="s">
        <v>82</v>
      </c>
      <c r="J48" s="72"/>
      <c r="K48" s="72"/>
      <c r="L48" s="73"/>
    </row>
    <row r="49" spans="1:12" x14ac:dyDescent="0.25">
      <c r="A49" s="30" t="s">
        <v>83</v>
      </c>
      <c r="B49" s="69" t="s">
        <v>84</v>
      </c>
      <c r="C49" s="69"/>
      <c r="D49" s="69"/>
      <c r="E49" s="70"/>
      <c r="F49" s="71" t="s">
        <v>85</v>
      </c>
      <c r="G49" s="72"/>
      <c r="H49" s="73"/>
      <c r="I49" s="71" t="s">
        <v>86</v>
      </c>
      <c r="J49" s="72"/>
      <c r="K49" s="72"/>
      <c r="L49" s="73"/>
    </row>
    <row r="50" spans="1:12" x14ac:dyDescent="0.25">
      <c r="A50" s="30" t="s">
        <v>87</v>
      </c>
      <c r="B50" s="69" t="s">
        <v>88</v>
      </c>
      <c r="C50" s="69"/>
      <c r="D50" s="69"/>
      <c r="E50" s="70"/>
      <c r="F50" s="71" t="s">
        <v>89</v>
      </c>
      <c r="G50" s="72"/>
      <c r="H50" s="73"/>
      <c r="I50" s="71" t="s">
        <v>90</v>
      </c>
      <c r="J50" s="72"/>
      <c r="K50" s="72"/>
      <c r="L50" s="73"/>
    </row>
    <row r="51" spans="1:12" ht="15.75" thickBot="1" x14ac:dyDescent="0.3">
      <c r="A51" s="50" t="s">
        <v>91</v>
      </c>
      <c r="B51" s="63" t="s">
        <v>92</v>
      </c>
      <c r="C51" s="63"/>
      <c r="D51" s="63"/>
      <c r="E51" s="64"/>
      <c r="F51" s="65" t="s">
        <v>93</v>
      </c>
      <c r="G51" s="66"/>
      <c r="H51" s="67"/>
      <c r="I51" s="65" t="s">
        <v>94</v>
      </c>
      <c r="J51" s="66"/>
      <c r="K51" s="66"/>
      <c r="L51" s="67"/>
    </row>
    <row r="53" spans="1:12" x14ac:dyDescent="0.25">
      <c r="A53" s="51" t="s">
        <v>95</v>
      </c>
      <c r="B53" s="8">
        <f>I4+1</f>
        <v>2014</v>
      </c>
      <c r="C53" s="1" t="s">
        <v>96</v>
      </c>
    </row>
    <row r="54" spans="1:12" x14ac:dyDescent="0.25">
      <c r="A54" s="42" t="s">
        <v>97</v>
      </c>
    </row>
    <row r="55" spans="1:12" x14ac:dyDescent="0.25">
      <c r="A55" s="42" t="s">
        <v>98</v>
      </c>
      <c r="F55" s="12">
        <f>H76</f>
        <v>8.3703825582449394</v>
      </c>
      <c r="G55" s="1" t="s">
        <v>99</v>
      </c>
    </row>
    <row r="56" spans="1:12" x14ac:dyDescent="0.25">
      <c r="A56" s="42" t="s">
        <v>100</v>
      </c>
      <c r="C56" s="52"/>
      <c r="G56" s="8"/>
    </row>
    <row r="57" spans="1:12" x14ac:dyDescent="0.25">
      <c r="A57" s="42" t="s">
        <v>101</v>
      </c>
      <c r="E57" s="8"/>
      <c r="K57" s="8"/>
    </row>
    <row r="58" spans="1:12" x14ac:dyDescent="0.25">
      <c r="A58" s="53" t="s">
        <v>102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17"/>
    </row>
    <row r="59" spans="1:12" x14ac:dyDescent="0.25">
      <c r="A59" s="68" t="s">
        <v>103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</row>
    <row r="60" spans="1:12" x14ac:dyDescent="0.25">
      <c r="A60" s="68" t="s">
        <v>104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1:12" x14ac:dyDescent="0.25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</row>
    <row r="62" spans="1:12" s="1" customFormat="1" x14ac:dyDescent="0.25">
      <c r="A62" s="42" t="s">
        <v>105</v>
      </c>
      <c r="B62" s="8">
        <f>I4+1</f>
        <v>2014</v>
      </c>
      <c r="C62" s="1" t="s">
        <v>106</v>
      </c>
    </row>
    <row r="63" spans="1:12" s="1" customFormat="1" x14ac:dyDescent="0.25">
      <c r="A63" s="42" t="s">
        <v>107</v>
      </c>
    </row>
    <row r="64" spans="1:12" s="1" customFormat="1" x14ac:dyDescent="0.25">
      <c r="A64" s="42" t="s">
        <v>108</v>
      </c>
      <c r="J64" s="14">
        <v>15000</v>
      </c>
      <c r="K64" s="1" t="s">
        <v>17</v>
      </c>
    </row>
    <row r="65" spans="1:11" s="1" customFormat="1" x14ac:dyDescent="0.25">
      <c r="A65" s="68" t="s">
        <v>109</v>
      </c>
      <c r="B65" s="68"/>
      <c r="C65" s="68"/>
      <c r="D65" s="68"/>
      <c r="E65" s="68"/>
      <c r="J65" s="14">
        <v>5000</v>
      </c>
      <c r="K65" s="1" t="s">
        <v>17</v>
      </c>
    </row>
    <row r="66" spans="1:11" s="1" customFormat="1" x14ac:dyDescent="0.25">
      <c r="A66" s="42" t="s">
        <v>110</v>
      </c>
      <c r="J66" s="14">
        <v>1500</v>
      </c>
      <c r="K66" s="1" t="s">
        <v>17</v>
      </c>
    </row>
    <row r="67" spans="1:11" s="1" customFormat="1" x14ac:dyDescent="0.25">
      <c r="A67" s="42" t="s">
        <v>111</v>
      </c>
      <c r="J67" s="14">
        <v>10000</v>
      </c>
      <c r="K67" s="1" t="s">
        <v>17</v>
      </c>
    </row>
    <row r="68" spans="1:11" s="1" customFormat="1" x14ac:dyDescent="0.25">
      <c r="A68" s="42" t="s">
        <v>112</v>
      </c>
      <c r="J68" s="14">
        <v>1200</v>
      </c>
      <c r="K68" s="1" t="s">
        <v>17</v>
      </c>
    </row>
    <row r="69" spans="1:11" s="1" customFormat="1" x14ac:dyDescent="0.25">
      <c r="A69" s="42" t="s">
        <v>113</v>
      </c>
      <c r="J69" s="14">
        <v>6000</v>
      </c>
      <c r="K69" s="1" t="s">
        <v>17</v>
      </c>
    </row>
    <row r="70" spans="1:11" s="1" customFormat="1" x14ac:dyDescent="0.25">
      <c r="A70" s="55" t="s">
        <v>114</v>
      </c>
      <c r="B70" s="56"/>
      <c r="C70" s="56"/>
      <c r="D70" s="56"/>
      <c r="E70" s="56"/>
      <c r="F70" s="56"/>
      <c r="G70" s="56"/>
      <c r="H70" s="56"/>
      <c r="I70" s="56"/>
      <c r="J70" s="57">
        <v>20000</v>
      </c>
      <c r="K70" t="s">
        <v>17</v>
      </c>
    </row>
    <row r="71" spans="1:11" s="1" customFormat="1" x14ac:dyDescent="0.25">
      <c r="A71" s="42" t="s">
        <v>115</v>
      </c>
      <c r="J71" s="14">
        <v>10000</v>
      </c>
      <c r="K71" s="1" t="s">
        <v>17</v>
      </c>
    </row>
    <row r="72" spans="1:11" s="1" customFormat="1" x14ac:dyDescent="0.25">
      <c r="A72" s="42" t="s">
        <v>116</v>
      </c>
      <c r="J72" s="14">
        <v>10000</v>
      </c>
      <c r="K72" s="1" t="s">
        <v>17</v>
      </c>
    </row>
    <row r="73" spans="1:11" s="1" customFormat="1" ht="19.5" customHeight="1" x14ac:dyDescent="0.25">
      <c r="A73" s="55" t="s">
        <v>117</v>
      </c>
      <c r="B73" s="56"/>
      <c r="C73" s="56"/>
      <c r="D73" s="56"/>
      <c r="E73" s="56"/>
      <c r="F73" s="56"/>
      <c r="G73" s="56"/>
      <c r="H73" s="56"/>
      <c r="I73" s="56"/>
      <c r="J73" s="57">
        <v>500</v>
      </c>
      <c r="K73" t="s">
        <v>17</v>
      </c>
    </row>
    <row r="74" spans="1:11" s="1" customFormat="1" x14ac:dyDescent="0.25">
      <c r="A74" s="58" t="s">
        <v>118</v>
      </c>
      <c r="J74" s="20">
        <f>SUM(J64:J73)</f>
        <v>79200</v>
      </c>
      <c r="K74" s="59" t="s">
        <v>119</v>
      </c>
    </row>
    <row r="75" spans="1:11" s="1" customFormat="1" x14ac:dyDescent="0.25">
      <c r="A75" s="42" t="s">
        <v>120</v>
      </c>
      <c r="H75" s="8">
        <f>I4</f>
        <v>2013</v>
      </c>
      <c r="I75" s="1" t="s">
        <v>121</v>
      </c>
      <c r="K75" s="20">
        <f>G42</f>
        <v>-11511.394773891814</v>
      </c>
    </row>
    <row r="76" spans="1:11" s="1" customFormat="1" x14ac:dyDescent="0.25">
      <c r="A76" s="42" t="s">
        <v>122</v>
      </c>
      <c r="C76" s="9">
        <f>J74+K75</f>
        <v>67688.605226108193</v>
      </c>
      <c r="D76" s="8" t="s">
        <v>123</v>
      </c>
      <c r="E76" s="60">
        <f>I4+1</f>
        <v>2014</v>
      </c>
      <c r="F76" s="1" t="s">
        <v>124</v>
      </c>
      <c r="H76" s="12">
        <f>C76/(E6*12)</f>
        <v>8.3703825582449394</v>
      </c>
      <c r="I76" s="1" t="s">
        <v>125</v>
      </c>
    </row>
    <row r="78" spans="1:11" x14ac:dyDescent="0.25">
      <c r="B78" s="1" t="s">
        <v>126</v>
      </c>
    </row>
    <row r="79" spans="1:11" x14ac:dyDescent="0.25">
      <c r="B79" s="1" t="s">
        <v>68</v>
      </c>
      <c r="I79" s="1" t="s">
        <v>127</v>
      </c>
    </row>
    <row r="80" spans="1:11" x14ac:dyDescent="0.25">
      <c r="K80" s="2" t="s">
        <v>0</v>
      </c>
    </row>
    <row r="81" spans="1:12" x14ac:dyDescent="0.2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</row>
    <row r="89" spans="1:12" x14ac:dyDescent="0.25">
      <c r="L89" s="61"/>
    </row>
  </sheetData>
  <mergeCells count="69">
    <mergeCell ref="A2:L2"/>
    <mergeCell ref="A3:L3"/>
    <mergeCell ref="A7:B7"/>
    <mergeCell ref="A20:B20"/>
    <mergeCell ref="B21:H21"/>
    <mergeCell ref="K21:L21"/>
    <mergeCell ref="B22:H22"/>
    <mergeCell ref="K22:L22"/>
    <mergeCell ref="B23:H23"/>
    <mergeCell ref="K23:L23"/>
    <mergeCell ref="B24:H24"/>
    <mergeCell ref="K24:L24"/>
    <mergeCell ref="B25:H25"/>
    <mergeCell ref="K25:L25"/>
    <mergeCell ref="B26:H26"/>
    <mergeCell ref="K26:L26"/>
    <mergeCell ref="B27:H27"/>
    <mergeCell ref="K27:L27"/>
    <mergeCell ref="B28:H28"/>
    <mergeCell ref="K28:L28"/>
    <mergeCell ref="B29:H29"/>
    <mergeCell ref="K29:L29"/>
    <mergeCell ref="B30:H30"/>
    <mergeCell ref="K30:L30"/>
    <mergeCell ref="B31:H31"/>
    <mergeCell ref="K31:L31"/>
    <mergeCell ref="B32:H32"/>
    <mergeCell ref="K32:L32"/>
    <mergeCell ref="B33:H33"/>
    <mergeCell ref="K33:L33"/>
    <mergeCell ref="B44:E44"/>
    <mergeCell ref="F44:H44"/>
    <mergeCell ref="I44:L44"/>
    <mergeCell ref="B34:H34"/>
    <mergeCell ref="K34:L34"/>
    <mergeCell ref="B35:H35"/>
    <mergeCell ref="K35:L35"/>
    <mergeCell ref="K36:L36"/>
    <mergeCell ref="K37:L37"/>
    <mergeCell ref="B38:H38"/>
    <mergeCell ref="K38:L38"/>
    <mergeCell ref="B39:H39"/>
    <mergeCell ref="K39:L39"/>
    <mergeCell ref="K40:L40"/>
    <mergeCell ref="B45:E45"/>
    <mergeCell ref="F45:H45"/>
    <mergeCell ref="I45:L45"/>
    <mergeCell ref="B46:E46"/>
    <mergeCell ref="F46:H46"/>
    <mergeCell ref="I46:L46"/>
    <mergeCell ref="B47:E47"/>
    <mergeCell ref="F47:H47"/>
    <mergeCell ref="I47:L47"/>
    <mergeCell ref="B48:E48"/>
    <mergeCell ref="F48:H48"/>
    <mergeCell ref="I48:L48"/>
    <mergeCell ref="B49:E49"/>
    <mergeCell ref="F49:H49"/>
    <mergeCell ref="I49:L49"/>
    <mergeCell ref="B50:E50"/>
    <mergeCell ref="F50:H50"/>
    <mergeCell ref="I50:L50"/>
    <mergeCell ref="A81:K81"/>
    <mergeCell ref="B51:E51"/>
    <mergeCell ref="F51:H51"/>
    <mergeCell ref="I51:L51"/>
    <mergeCell ref="A59:L59"/>
    <mergeCell ref="A60:L60"/>
    <mergeCell ref="A65:E65"/>
  </mergeCells>
  <pageMargins left="0.17" right="0.17" top="0.24" bottom="0.23" header="0.17" footer="0.1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Васильевич</dc:creator>
  <cp:lastModifiedBy>Игорь Васильевич</cp:lastModifiedBy>
  <dcterms:created xsi:type="dcterms:W3CDTF">2019-06-14T03:34:52Z</dcterms:created>
  <dcterms:modified xsi:type="dcterms:W3CDTF">2019-06-14T03:39:34Z</dcterms:modified>
</cp:coreProperties>
</file>