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995" windowHeight="9270"/>
  </bookViews>
  <sheets>
    <sheet name="2015 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K55" i="1" l="1"/>
  <c r="B42" i="1"/>
  <c r="D40" i="1"/>
  <c r="K35" i="1"/>
  <c r="K34" i="1"/>
  <c r="K33" i="1"/>
  <c r="K32" i="1"/>
  <c r="K31" i="1"/>
  <c r="K30" i="1"/>
  <c r="K29" i="1"/>
  <c r="K27" i="1"/>
  <c r="K38" i="1" s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K23" i="1"/>
  <c r="G17" i="1"/>
  <c r="G16" i="1"/>
  <c r="G15" i="1"/>
  <c r="G14" i="1"/>
  <c r="J13" i="1"/>
  <c r="I7" i="1"/>
  <c r="G7" i="1"/>
  <c r="B6" i="1"/>
  <c r="G40" i="1" l="1"/>
</calcChain>
</file>

<file path=xl/sharedStrings.xml><?xml version="1.0" encoding="utf-8"?>
<sst xmlns="http://schemas.openxmlformats.org/spreadsheetml/2006/main" count="114" uniqueCount="81">
  <si>
    <t>Бер 111(I)</t>
  </si>
  <si>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</si>
  <si>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</si>
  <si>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</si>
  <si>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</si>
  <si>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год.</t>
  </si>
  <si>
    <t xml:space="preserve">1.   В </t>
  </si>
  <si>
    <t>г.   по дому</t>
  </si>
  <si>
    <t xml:space="preserve">111 ( 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</si>
  <si>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</si>
  <si>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</si>
  <si>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</si>
  <si>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</si>
  <si>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</si>
  <si>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</si>
  <si>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</si>
  <si>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>оф.</t>
    </r>
    <r>
      <rPr>
        <b/>
        <sz val="11"/>
        <color theme="1"/>
        <rFont val="Calibri"/>
        <family val="2"/>
        <charset val="204"/>
        <scheme val="minor"/>
      </rPr>
      <t xml:space="preserve"> 1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</si>
  <si>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t>руб.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</si>
  <si>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3 -</t>
    </r>
  </si>
  <si>
    <r>
      <t>оф.</t>
    </r>
    <r>
      <rPr>
        <b/>
        <sz val="11"/>
        <color theme="1"/>
        <rFont val="Calibri"/>
        <family val="2"/>
        <charset val="204"/>
        <scheme val="minor"/>
      </rPr>
      <t xml:space="preserve"> 2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</si>
  <si>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14 -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</si>
  <si>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</si>
  <si>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</si>
  <si>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</si>
  <si>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</si>
  <si>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</si>
  <si>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</si>
  <si>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</si>
  <si>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</si>
  <si>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</si>
  <si>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</si>
  <si>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</si>
  <si>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</si>
  <si>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</si>
  <si>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</si>
  <si>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</si>
  <si>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</si>
  <si>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</si>
  <si>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2014 году.</t>
  </si>
  <si>
    <t>Вывоз снега с  придомовой территории.</t>
  </si>
  <si>
    <t>маш/час</t>
  </si>
  <si>
    <r>
      <t>Аварийная чистка канализации КК1 в мае</t>
    </r>
    <r>
      <rPr>
        <sz val="11"/>
        <color theme="1"/>
        <rFont val="Calibri"/>
        <family val="2"/>
        <charset val="204"/>
      </rPr>
      <t>.</t>
    </r>
  </si>
  <si>
    <t>шт.</t>
  </si>
  <si>
    <t>Монтаж видеонаблюдения</t>
  </si>
  <si>
    <t>Ремонтные работы на КНС (0,94%).</t>
  </si>
  <si>
    <t>Аварийная чистка канализации КК1 в сентябре.</t>
  </si>
  <si>
    <t>Аварийная промывка накопительной емкости КНС (0,93%).</t>
  </si>
  <si>
    <t>Тех. обслуживание наружного видеонаблюдения.</t>
  </si>
  <si>
    <t>мес.</t>
  </si>
  <si>
    <t>Тех. обслуживание охранной сигнализации (18,29 %).</t>
  </si>
  <si>
    <t>Ремонт уличного освещения, работа автовышки (0,93%).</t>
  </si>
  <si>
    <t>Приобретение и монтаж насоса для аварийной откачки канализационной воды из КНС (0,93%).</t>
  </si>
  <si>
    <t>Аварийная замена вводного автоматического выключателя на ТП № 3648 (0,93%).</t>
  </si>
  <si>
    <t>Замена манометров (18,29%).</t>
  </si>
  <si>
    <t>Установка новогодней елки, проведение праздника</t>
  </si>
  <si>
    <t>Передача бесхозных сетей тепловой энергии.</t>
  </si>
  <si>
    <t xml:space="preserve"> - </t>
  </si>
  <si>
    <t>ИТОГО за 2015год: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</si>
  <si>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</si>
  <si>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</si>
  <si>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</si>
  <si>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</si>
  <si>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</si>
  <si>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</si>
  <si>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</si>
  <si>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</si>
  <si>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</si>
  <si>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</si>
  <si>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поверка (замена) счетчика ХВС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</si>
  <si>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</si>
  <si>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</si>
  <si>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благоустройство территории</t>
  </si>
  <si>
    <t xml:space="preserve">  -  тех. обслуживание охранной сигнализации ИТП</t>
  </si>
  <si>
    <t xml:space="preserve">  -  установка новогодней елки, проведение праздника</t>
  </si>
  <si>
    <t xml:space="preserve">  -  промывка накопительной ёмкости КНС после зимнего периода</t>
  </si>
  <si>
    <t xml:space="preserve">  -  ремонт подъезда </t>
  </si>
  <si>
    <t>рублей</t>
  </si>
  <si>
    <t xml:space="preserve"> ИТОГО  ориентировочно:</t>
  </si>
  <si>
    <t>Директор</t>
  </si>
  <si>
    <t>ООО "УК "Альтернатива"</t>
  </si>
  <si>
    <t>А.Б. Хлебников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</si>
</sst>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0" fontId="10" fillId="0" borderId="0"/>
    <xf numFmtId="0" fontId="10" fillId="0" borderId="0"/>
  </cellStyleXfs>
  <cellXfs count="109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Alignment="1">
      <alignment horizontal="center"/>
    </xf>
    <xf numFmtId="4" fontId="0" fillId="0" borderId="0" xfId="0" applyNumberFormat="1"/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4" fontId="5" fillId="0" borderId="0" xfId="0" applyNumberFormat="1" applyFont="1" applyFill="1" applyAlignment="1">
      <alignment horizontal="center"/>
    </xf>
    <xf numFmtId="4" fontId="0" fillId="0" borderId="0" xfId="0" applyNumberFormat="1" applyAlignment="1"/>
    <xf numFmtId="4" fontId="7" fillId="0" borderId="0" xfId="0" applyNumberFormat="1" applyFont="1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4" fontId="4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4" fontId="1" fillId="0" borderId="0" xfId="0" applyNumberFormat="1" applyFont="1"/>
    <xf numFmtId="0" fontId="0" fillId="0" borderId="0" xfId="0" applyAlignment="1"/>
    <xf numFmtId="4" fontId="8" fillId="0" borderId="0" xfId="0" applyNumberFormat="1" applyFont="1"/>
    <xf numFmtId="0" fontId="6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/>
    <xf numFmtId="0" fontId="1" fillId="0" borderId="8" xfId="0" applyFont="1" applyBorder="1" applyAlignment="1">
      <alignment horizontal="center"/>
    </xf>
    <xf numFmtId="0" fontId="1" fillId="0" borderId="8" xfId="0" applyFont="1" applyBorder="1" applyAlignme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Fill="1" applyBorder="1"/>
    <xf numFmtId="0" fontId="0" fillId="0" borderId="16" xfId="0" applyBorder="1"/>
    <xf numFmtId="0" fontId="0" fillId="0" borderId="17" xfId="0" applyBorder="1"/>
    <xf numFmtId="4" fontId="1" fillId="0" borderId="0" xfId="0" applyNumberFormat="1" applyFont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/>
    <xf numFmtId="0" fontId="0" fillId="0" borderId="0" xfId="0" applyFill="1" applyBorder="1" applyAlignment="1">
      <alignment horizontal="left"/>
    </xf>
    <xf numFmtId="4" fontId="0" fillId="0" borderId="0" xfId="0" applyNumberFormat="1" applyFill="1"/>
    <xf numFmtId="0" fontId="9" fillId="0" borderId="0" xfId="0" applyFont="1" applyFill="1"/>
    <xf numFmtId="0" fontId="9" fillId="0" borderId="0" xfId="0" applyFont="1"/>
    <xf numFmtId="4" fontId="9" fillId="0" borderId="0" xfId="0" applyNumberFormat="1" applyFont="1"/>
    <xf numFmtId="0" fontId="1" fillId="0" borderId="0" xfId="0" applyFont="1"/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Fill="1"/>
    <xf numFmtId="0" fontId="0" fillId="0" borderId="9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4" fontId="0" fillId="0" borderId="9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4" fontId="1" fillId="0" borderId="18" xfId="0" applyNumberFormat="1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49" fontId="0" fillId="0" borderId="0" xfId="0" applyNumberFormat="1" applyFill="1" applyBorder="1" applyAlignment="1">
      <alignment horizontal="left"/>
    </xf>
    <xf numFmtId="0" fontId="0" fillId="0" borderId="9" xfId="0" applyFill="1" applyBorder="1" applyAlignment="1">
      <alignment horizontal="left" wrapText="1"/>
    </xf>
    <xf numFmtId="4" fontId="0" fillId="0" borderId="9" xfId="0" applyNumberFormat="1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4" fontId="0" fillId="0" borderId="9" xfId="0" applyNumberFormat="1" applyBorder="1" applyAlignment="1"/>
    <xf numFmtId="4" fontId="0" fillId="0" borderId="10" xfId="0" applyNumberFormat="1" applyFont="1" applyBorder="1" applyAlignment="1"/>
    <xf numFmtId="0" fontId="0" fillId="0" borderId="0" xfId="0" applyFill="1" applyBorder="1" applyAlignment="1">
      <alignment horizontal="left" wrapText="1"/>
    </xf>
    <xf numFmtId="0" fontId="0" fillId="0" borderId="10" xfId="0" applyFill="1" applyBorder="1" applyAlignment="1">
      <alignment horizontal="left" wrapText="1"/>
    </xf>
    <xf numFmtId="0" fontId="9" fillId="0" borderId="9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4" fontId="9" fillId="0" borderId="9" xfId="0" applyNumberFormat="1" applyFont="1" applyFill="1" applyBorder="1" applyAlignment="1"/>
    <xf numFmtId="4" fontId="9" fillId="0" borderId="10" xfId="0" applyNumberFormat="1" applyFont="1" applyFill="1" applyBorder="1" applyAlignment="1"/>
    <xf numFmtId="4" fontId="0" fillId="0" borderId="9" xfId="0" applyNumberFormat="1" applyFont="1" applyBorder="1" applyAlignment="1">
      <alignment vertical="center"/>
    </xf>
    <xf numFmtId="4" fontId="0" fillId="0" borderId="10" xfId="0" applyNumberFormat="1" applyFont="1" applyBorder="1" applyAlignment="1">
      <alignment vertical="center"/>
    </xf>
    <xf numFmtId="0" fontId="0" fillId="0" borderId="9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4" fontId="0" fillId="0" borderId="9" xfId="0" applyNumberFormat="1" applyBorder="1" applyAlignment="1">
      <alignment vertical="center"/>
    </xf>
    <xf numFmtId="4" fontId="0" fillId="0" borderId="9" xfId="0" applyNumberFormat="1" applyFont="1" applyBorder="1" applyAlignment="1"/>
    <xf numFmtId="4" fontId="0" fillId="0" borderId="9" xfId="0" applyNumberFormat="1" applyFont="1" applyBorder="1" applyAlignment="1">
      <alignment horizontal="right"/>
    </xf>
    <xf numFmtId="4" fontId="0" fillId="0" borderId="10" xfId="0" applyNumberFormat="1" applyFont="1" applyBorder="1" applyAlignment="1">
      <alignment horizontal="right"/>
    </xf>
    <xf numFmtId="0" fontId="9" fillId="0" borderId="9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0" xfId="0" applyFont="1" applyBorder="1" applyAlignment="1">
      <alignment horizontal="left"/>
    </xf>
    <xf numFmtId="4" fontId="9" fillId="0" borderId="9" xfId="0" applyNumberFormat="1" applyFont="1" applyBorder="1" applyAlignment="1"/>
    <xf numFmtId="4" fontId="9" fillId="0" borderId="10" xfId="0" applyNumberFormat="1" applyFont="1" applyBorder="1" applyAlignme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4" fontId="1" fillId="0" borderId="12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" fontId="7" fillId="0" borderId="0" xfId="0" applyNumberFormat="1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1" fillId="0" borderId="2" xfId="0" applyNumberFormat="1" applyFont="1" applyBorder="1" applyAlignment="1">
      <alignment horizontal="right"/>
    </xf>
  </cellXfs>
  <cellStyles count="4">
    <cellStyle name="Обычный" xfId="0" builtinId="0"/>
    <cellStyle name="Обычный 2" xfId="1"/>
    <cellStyle name="Обычный 3" xfId="2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31\pto\&#1055;&#1058;&#1054;%20&#1088;&#1077;&#1084;&#1086;&#1085;&#1090;\1.%20&#1054;&#1073;&#1098;&#1077;&#1082;&#1090;&#1099;\&#1054;&#1090;&#1095;&#1077;&#1090;&#1099;%20&#1087;&#1086;%20&#1091;&#1087;&#1088;&#1072;&#1074;&#1083;&#1077;&#1085;&#1080;&#1102;%20&#1052;&#1050;&#1044;\13%20&#1041;&#1077;&#1088;&#1077;&#1079;&#1086;&#1074;&#1099;&#1081;\&#1054;&#1090;&#1095;&#1077;&#1090;%20&#1041;&#1077;&#1088;&#1077;&#1079;&#1086;&#1074;&#1099;&#1081;%20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4"/>
      <sheetName val="2015"/>
      <sheetName val="2016"/>
      <sheetName val="2017"/>
      <sheetName val="2018"/>
      <sheetName val="2019"/>
      <sheetName val="2012 (13.06.19)"/>
      <sheetName val="2013 (13.06.19)"/>
      <sheetName val="2014 (13.06.19)"/>
      <sheetName val="2015 (13.06.19)"/>
      <sheetName val="2016 (13.06.19)"/>
      <sheetName val="2017 (13.06.19)"/>
      <sheetName val="2018 (13.06.1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4">
          <cell r="G44">
            <v>-35837.939560891813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zoomScale="80" zoomScaleNormal="80" workbookViewId="0">
      <selection activeCell="N18" sqref="N18"/>
    </sheetView>
  </sheetViews>
  <sheetFormatPr defaultRowHeight="15" x14ac:dyDescent="0.25"/>
  <cols>
    <col min="1" max="1" width="5.7109375" customWidth="1"/>
    <col min="2" max="2" width="10.5703125" customWidth="1"/>
    <col min="3" max="3" width="9.7109375" customWidth="1"/>
    <col min="4" max="4" width="6.140625" customWidth="1"/>
    <col min="5" max="5" width="8" customWidth="1"/>
    <col min="6" max="6" width="10.140625" customWidth="1"/>
    <col min="7" max="7" width="12.7109375" customWidth="1"/>
    <col min="8" max="8" width="7.5703125" customWidth="1"/>
    <col min="10" max="10" width="12.42578125" customWidth="1"/>
    <col min="11" max="11" width="9.85546875" customWidth="1"/>
    <col min="12" max="12" width="2" customWidth="1"/>
  </cols>
  <sheetData>
    <row r="1" spans="1:12" x14ac:dyDescent="0.25">
      <c r="B1" s="1"/>
      <c r="C1" s="1"/>
      <c r="D1" s="1"/>
      <c r="E1" s="1"/>
      <c r="F1" s="1"/>
      <c r="G1" s="1"/>
      <c r="H1" s="1"/>
      <c r="I1" s="1"/>
      <c r="J1" s="1"/>
      <c r="K1" s="2" t="s">
        <v>0</v>
      </c>
    </row>
    <row r="2" spans="1:12" ht="18.75" x14ac:dyDescent="0.3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ht="18.75" x14ac:dyDescent="0.3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2" ht="18.75" x14ac:dyDescent="0.3">
      <c r="A4" s="5"/>
      <c r="B4" s="6"/>
      <c r="C4" s="7" t="s">
        <v>3</v>
      </c>
      <c r="D4" s="8">
        <v>111</v>
      </c>
      <c r="E4" s="9" t="s">
        <v>4</v>
      </c>
      <c r="G4" s="9"/>
      <c r="H4" s="8"/>
      <c r="I4" s="8">
        <v>2015</v>
      </c>
      <c r="J4" s="9" t="s">
        <v>5</v>
      </c>
    </row>
    <row r="6" spans="1:12" ht="15.75" x14ac:dyDescent="0.25">
      <c r="A6" s="10" t="s">
        <v>6</v>
      </c>
      <c r="B6" s="3">
        <f>I4</f>
        <v>2015</v>
      </c>
      <c r="C6" t="s">
        <v>7</v>
      </c>
      <c r="D6" s="3" t="s">
        <v>8</v>
      </c>
      <c r="E6" s="11">
        <v>680.9</v>
      </c>
      <c r="F6" t="s">
        <v>9</v>
      </c>
    </row>
    <row r="7" spans="1:12" ht="15.75" x14ac:dyDescent="0.25">
      <c r="A7" s="104">
        <v>405671.25</v>
      </c>
      <c r="B7" s="104"/>
      <c r="C7" s="12" t="s">
        <v>10</v>
      </c>
      <c r="G7" s="13">
        <f>A7-J8</f>
        <v>244694.69</v>
      </c>
      <c r="H7" s="3" t="s">
        <v>11</v>
      </c>
      <c r="I7" s="14">
        <f>(G7/A7)*100</f>
        <v>60.318469696829638</v>
      </c>
      <c r="J7" t="s">
        <v>12</v>
      </c>
    </row>
    <row r="8" spans="1:12" ht="15.75" x14ac:dyDescent="0.25">
      <c r="A8" t="s">
        <v>13</v>
      </c>
      <c r="J8" s="13">
        <v>160976.56</v>
      </c>
      <c r="K8" t="s">
        <v>14</v>
      </c>
    </row>
    <row r="9" spans="1:12" x14ac:dyDescent="0.25">
      <c r="A9" t="s">
        <v>15</v>
      </c>
    </row>
    <row r="10" spans="1:12" x14ac:dyDescent="0.25">
      <c r="A10" t="s">
        <v>16</v>
      </c>
      <c r="B10" s="4">
        <v>19748.34</v>
      </c>
      <c r="C10" t="s">
        <v>17</v>
      </c>
      <c r="E10" s="15" t="s">
        <v>18</v>
      </c>
      <c r="F10" s="4">
        <v>22683.5</v>
      </c>
      <c r="G10" t="s">
        <v>17</v>
      </c>
      <c r="I10" s="16"/>
      <c r="J10" s="4"/>
    </row>
    <row r="11" spans="1:12" x14ac:dyDescent="0.25">
      <c r="A11" t="s">
        <v>19</v>
      </c>
      <c r="B11" s="4">
        <v>84203.95</v>
      </c>
      <c r="C11" t="s">
        <v>17</v>
      </c>
      <c r="E11" s="15" t="s">
        <v>20</v>
      </c>
      <c r="F11" s="4">
        <v>14460.55</v>
      </c>
      <c r="G11" t="s">
        <v>17</v>
      </c>
      <c r="I11" s="16"/>
      <c r="J11" s="4"/>
    </row>
    <row r="12" spans="1:12" x14ac:dyDescent="0.25">
      <c r="B12" s="4"/>
      <c r="E12" s="17"/>
      <c r="F12" s="4"/>
      <c r="I12" s="17"/>
      <c r="J12" s="4"/>
    </row>
    <row r="13" spans="1:12" ht="15.75" x14ac:dyDescent="0.25">
      <c r="A13" t="s">
        <v>21</v>
      </c>
      <c r="J13" s="4">
        <f>G14+G15+G16+G17</f>
        <v>160976.56</v>
      </c>
      <c r="K13" s="18" t="s">
        <v>22</v>
      </c>
    </row>
    <row r="14" spans="1:12" x14ac:dyDescent="0.25">
      <c r="A14" s="19" t="s">
        <v>23</v>
      </c>
      <c r="B14" t="s">
        <v>24</v>
      </c>
      <c r="G14" s="20">
        <f>(J8*43.5/100)</f>
        <v>70024.803599999999</v>
      </c>
      <c r="H14" t="s">
        <v>17</v>
      </c>
    </row>
    <row r="15" spans="1:12" x14ac:dyDescent="0.25">
      <c r="A15" s="19" t="s">
        <v>23</v>
      </c>
      <c r="B15" t="s">
        <v>25</v>
      </c>
      <c r="G15" s="20">
        <f>(J8*36.6/100)</f>
        <v>58917.420959999996</v>
      </c>
      <c r="H15" t="s">
        <v>17</v>
      </c>
    </row>
    <row r="16" spans="1:12" x14ac:dyDescent="0.25">
      <c r="A16" s="19" t="s">
        <v>23</v>
      </c>
      <c r="B16" t="s">
        <v>26</v>
      </c>
      <c r="G16" s="20">
        <f>(J8*12.5/100)</f>
        <v>20122.07</v>
      </c>
      <c r="H16" t="s">
        <v>17</v>
      </c>
      <c r="K16" s="12"/>
      <c r="L16" s="21"/>
    </row>
    <row r="17" spans="1:12" x14ac:dyDescent="0.25">
      <c r="A17" s="19" t="s">
        <v>23</v>
      </c>
      <c r="B17" t="s">
        <v>27</v>
      </c>
      <c r="G17" s="20">
        <f>(J8*7.4/100)</f>
        <v>11912.265439999999</v>
      </c>
      <c r="H17" t="s">
        <v>17</v>
      </c>
    </row>
    <row r="18" spans="1:12" x14ac:dyDescent="0.25">
      <c r="G18" s="22"/>
    </row>
    <row r="19" spans="1:12" x14ac:dyDescent="0.25">
      <c r="A19" s="23" t="s">
        <v>28</v>
      </c>
      <c r="G19" s="20">
        <v>44530.86</v>
      </c>
      <c r="H19" t="s">
        <v>29</v>
      </c>
    </row>
    <row r="20" spans="1:12" ht="15.75" thickBot="1" x14ac:dyDescent="0.3">
      <c r="A20" s="108">
        <v>26860.333294837634</v>
      </c>
      <c r="B20" s="108"/>
      <c r="C20" t="s">
        <v>30</v>
      </c>
    </row>
    <row r="21" spans="1:12" x14ac:dyDescent="0.25">
      <c r="A21" s="24" t="s">
        <v>3</v>
      </c>
      <c r="B21" s="105" t="s">
        <v>31</v>
      </c>
      <c r="C21" s="106"/>
      <c r="D21" s="106"/>
      <c r="E21" s="106"/>
      <c r="F21" s="106"/>
      <c r="G21" s="106"/>
      <c r="H21" s="107"/>
      <c r="I21" s="24" t="s">
        <v>32</v>
      </c>
      <c r="J21" s="25" t="s">
        <v>33</v>
      </c>
      <c r="K21" s="105" t="s">
        <v>34</v>
      </c>
      <c r="L21" s="107"/>
    </row>
    <row r="22" spans="1:12" ht="15.75" thickBot="1" x14ac:dyDescent="0.3">
      <c r="A22" s="26" t="s">
        <v>35</v>
      </c>
      <c r="B22" s="93"/>
      <c r="C22" s="94"/>
      <c r="D22" s="94"/>
      <c r="E22" s="94"/>
      <c r="F22" s="94"/>
      <c r="G22" s="94"/>
      <c r="H22" s="95"/>
      <c r="I22" s="26" t="s">
        <v>36</v>
      </c>
      <c r="J22" s="27"/>
      <c r="K22" s="96" t="s">
        <v>37</v>
      </c>
      <c r="L22" s="97"/>
    </row>
    <row r="23" spans="1:12" x14ac:dyDescent="0.25">
      <c r="A23" s="28"/>
      <c r="B23" s="98" t="s">
        <v>38</v>
      </c>
      <c r="C23" s="99"/>
      <c r="D23" s="99"/>
      <c r="E23" s="99"/>
      <c r="F23" s="99"/>
      <c r="G23" s="99"/>
      <c r="H23" s="100"/>
      <c r="I23" s="28"/>
      <c r="J23" s="29"/>
      <c r="K23" s="101">
        <f>'[1]2014 (13.06.19)'!G44</f>
        <v>-35837.939560891813</v>
      </c>
      <c r="L23" s="102"/>
    </row>
    <row r="24" spans="1:12" x14ac:dyDescent="0.25">
      <c r="A24" s="30">
        <v>1</v>
      </c>
      <c r="B24" s="56" t="s">
        <v>39</v>
      </c>
      <c r="C24" s="57"/>
      <c r="D24" s="57"/>
      <c r="E24" s="57"/>
      <c r="F24" s="57"/>
      <c r="G24" s="57"/>
      <c r="H24" s="57"/>
      <c r="I24" s="31" t="s">
        <v>40</v>
      </c>
      <c r="J24" s="32">
        <v>2</v>
      </c>
      <c r="K24" s="86">
        <v>12044.35</v>
      </c>
      <c r="L24" s="87"/>
    </row>
    <row r="25" spans="1:12" ht="15" customHeight="1" x14ac:dyDescent="0.25">
      <c r="A25" s="30">
        <f>A24+1</f>
        <v>2</v>
      </c>
      <c r="B25" s="67" t="s">
        <v>41</v>
      </c>
      <c r="C25" s="68"/>
      <c r="D25" s="68"/>
      <c r="E25" s="68"/>
      <c r="F25" s="68"/>
      <c r="G25" s="68"/>
      <c r="H25" s="69"/>
      <c r="I25" s="33" t="s">
        <v>42</v>
      </c>
      <c r="J25" s="32">
        <v>1</v>
      </c>
      <c r="K25" s="86">
        <v>6944.35</v>
      </c>
      <c r="L25" s="87"/>
    </row>
    <row r="26" spans="1:12" x14ac:dyDescent="0.25">
      <c r="A26" s="30">
        <f t="shared" ref="A26:A37" si="0">A25+1</f>
        <v>3</v>
      </c>
      <c r="B26" s="88" t="s">
        <v>43</v>
      </c>
      <c r="C26" s="89"/>
      <c r="D26" s="89"/>
      <c r="E26" s="89"/>
      <c r="F26" s="89"/>
      <c r="G26" s="89"/>
      <c r="H26" s="90"/>
      <c r="I26" s="34" t="s">
        <v>42</v>
      </c>
      <c r="J26" s="32">
        <v>1</v>
      </c>
      <c r="K26" s="91">
        <v>36586</v>
      </c>
      <c r="L26" s="92"/>
    </row>
    <row r="27" spans="1:12" x14ac:dyDescent="0.25">
      <c r="A27" s="30">
        <f t="shared" si="0"/>
        <v>4</v>
      </c>
      <c r="B27" s="67" t="s">
        <v>44</v>
      </c>
      <c r="C27" s="68"/>
      <c r="D27" s="68"/>
      <c r="E27" s="68"/>
      <c r="F27" s="68"/>
      <c r="G27" s="68"/>
      <c r="H27" s="69"/>
      <c r="I27" s="31" t="s">
        <v>42</v>
      </c>
      <c r="J27" s="32">
        <v>1</v>
      </c>
      <c r="K27" s="85">
        <f>83698.1*0.0094</f>
        <v>786.76214000000004</v>
      </c>
      <c r="L27" s="71"/>
    </row>
    <row r="28" spans="1:12" x14ac:dyDescent="0.25">
      <c r="A28" s="30">
        <f t="shared" si="0"/>
        <v>5</v>
      </c>
      <c r="B28" s="64" t="s">
        <v>45</v>
      </c>
      <c r="C28" s="72"/>
      <c r="D28" s="72"/>
      <c r="E28" s="72"/>
      <c r="F28" s="72"/>
      <c r="G28" s="72"/>
      <c r="H28" s="73"/>
      <c r="I28" s="35" t="s">
        <v>42</v>
      </c>
      <c r="J28" s="36">
        <v>1</v>
      </c>
      <c r="K28" s="59">
        <v>8680.43</v>
      </c>
      <c r="L28" s="60"/>
    </row>
    <row r="29" spans="1:12" x14ac:dyDescent="0.25">
      <c r="A29" s="30">
        <f t="shared" si="0"/>
        <v>6</v>
      </c>
      <c r="B29" s="67" t="s">
        <v>46</v>
      </c>
      <c r="C29" s="68"/>
      <c r="D29" s="68"/>
      <c r="E29" s="68"/>
      <c r="F29" s="68"/>
      <c r="G29" s="68"/>
      <c r="H29" s="69"/>
      <c r="I29" s="34" t="s">
        <v>42</v>
      </c>
      <c r="J29" s="32">
        <v>1</v>
      </c>
      <c r="K29" s="85">
        <f>13888.69*0.0093</f>
        <v>129.164817</v>
      </c>
      <c r="L29" s="71"/>
    </row>
    <row r="30" spans="1:12" x14ac:dyDescent="0.25">
      <c r="A30" s="30">
        <f t="shared" si="0"/>
        <v>7</v>
      </c>
      <c r="B30" s="74" t="s">
        <v>47</v>
      </c>
      <c r="C30" s="75"/>
      <c r="D30" s="75"/>
      <c r="E30" s="75"/>
      <c r="F30" s="75"/>
      <c r="G30" s="75"/>
      <c r="H30" s="76"/>
      <c r="I30" s="37" t="s">
        <v>48</v>
      </c>
      <c r="J30" s="34">
        <v>6</v>
      </c>
      <c r="K30" s="70">
        <f>1000*6</f>
        <v>6000</v>
      </c>
      <c r="L30" s="71"/>
    </row>
    <row r="31" spans="1:12" x14ac:dyDescent="0.25">
      <c r="A31" s="30">
        <f t="shared" si="0"/>
        <v>8</v>
      </c>
      <c r="B31" s="74" t="s">
        <v>49</v>
      </c>
      <c r="C31" s="75"/>
      <c r="D31" s="75"/>
      <c r="E31" s="75"/>
      <c r="F31" s="75"/>
      <c r="G31" s="75"/>
      <c r="H31" s="76"/>
      <c r="I31" s="34" t="s">
        <v>48</v>
      </c>
      <c r="J31" s="38">
        <v>12</v>
      </c>
      <c r="K31" s="77">
        <f>3700*12*0.1829</f>
        <v>8120.76</v>
      </c>
      <c r="L31" s="78"/>
    </row>
    <row r="32" spans="1:12" x14ac:dyDescent="0.25">
      <c r="A32" s="30">
        <f t="shared" si="0"/>
        <v>9</v>
      </c>
      <c r="B32" s="67" t="s">
        <v>50</v>
      </c>
      <c r="C32" s="68"/>
      <c r="D32" s="68"/>
      <c r="E32" s="68"/>
      <c r="F32" s="68"/>
      <c r="G32" s="68"/>
      <c r="H32" s="69"/>
      <c r="I32" s="33" t="s">
        <v>40</v>
      </c>
      <c r="J32" s="39">
        <v>6</v>
      </c>
      <c r="K32" s="79">
        <f>20136.26*0.0093</f>
        <v>187.26721799999996</v>
      </c>
      <c r="L32" s="80"/>
    </row>
    <row r="33" spans="1:12" ht="30.75" customHeight="1" x14ac:dyDescent="0.25">
      <c r="A33" s="30">
        <f t="shared" si="0"/>
        <v>10</v>
      </c>
      <c r="B33" s="81" t="s">
        <v>51</v>
      </c>
      <c r="C33" s="82"/>
      <c r="D33" s="82"/>
      <c r="E33" s="82"/>
      <c r="F33" s="82"/>
      <c r="G33" s="82"/>
      <c r="H33" s="83"/>
      <c r="I33" s="33" t="s">
        <v>42</v>
      </c>
      <c r="J33" s="39">
        <v>1</v>
      </c>
      <c r="K33" s="84">
        <f>25420*0.0093</f>
        <v>236.40599999999998</v>
      </c>
      <c r="L33" s="80"/>
    </row>
    <row r="34" spans="1:12" ht="33" customHeight="1" x14ac:dyDescent="0.25">
      <c r="A34" s="30">
        <f t="shared" si="0"/>
        <v>11</v>
      </c>
      <c r="B34" s="64" t="s">
        <v>52</v>
      </c>
      <c r="C34" s="57"/>
      <c r="D34" s="57"/>
      <c r="E34" s="57"/>
      <c r="F34" s="57"/>
      <c r="G34" s="57"/>
      <c r="H34" s="57"/>
      <c r="I34" s="33" t="s">
        <v>42</v>
      </c>
      <c r="J34" s="39">
        <v>1</v>
      </c>
      <c r="K34" s="65">
        <f>81063.78*0.0093</f>
        <v>753.89315399999998</v>
      </c>
      <c r="L34" s="66"/>
    </row>
    <row r="35" spans="1:12" ht="18" customHeight="1" x14ac:dyDescent="0.25">
      <c r="A35" s="30">
        <f t="shared" si="0"/>
        <v>12</v>
      </c>
      <c r="B35" s="67" t="s">
        <v>53</v>
      </c>
      <c r="C35" s="68"/>
      <c r="D35" s="68"/>
      <c r="E35" s="68"/>
      <c r="F35" s="68"/>
      <c r="G35" s="68"/>
      <c r="H35" s="69"/>
      <c r="I35" s="33" t="s">
        <v>42</v>
      </c>
      <c r="J35" s="32">
        <v>4</v>
      </c>
      <c r="K35" s="70">
        <f>1360*0.1829</f>
        <v>248.744</v>
      </c>
      <c r="L35" s="71"/>
    </row>
    <row r="36" spans="1:12" ht="15.75" customHeight="1" x14ac:dyDescent="0.25">
      <c r="A36" s="30">
        <f t="shared" si="0"/>
        <v>13</v>
      </c>
      <c r="B36" s="64" t="s">
        <v>54</v>
      </c>
      <c r="C36" s="72"/>
      <c r="D36" s="72"/>
      <c r="E36" s="72"/>
      <c r="F36" s="72"/>
      <c r="G36" s="72"/>
      <c r="H36" s="73"/>
      <c r="I36" s="31" t="s">
        <v>42</v>
      </c>
      <c r="J36" s="32">
        <v>1</v>
      </c>
      <c r="K36" s="59">
        <v>492.88</v>
      </c>
      <c r="L36" s="60"/>
    </row>
    <row r="37" spans="1:12" x14ac:dyDescent="0.25">
      <c r="A37" s="30">
        <f t="shared" si="0"/>
        <v>14</v>
      </c>
      <c r="B37" s="56" t="s">
        <v>55</v>
      </c>
      <c r="C37" s="57"/>
      <c r="D37" s="57"/>
      <c r="E37" s="57"/>
      <c r="F37" s="57"/>
      <c r="G37" s="57"/>
      <c r="H37" s="58"/>
      <c r="I37" s="33" t="s">
        <v>56</v>
      </c>
      <c r="J37" s="40" t="s">
        <v>56</v>
      </c>
      <c r="K37" s="59">
        <v>1200</v>
      </c>
      <c r="L37" s="60"/>
    </row>
    <row r="38" spans="1:12" ht="15.75" thickBot="1" x14ac:dyDescent="0.3">
      <c r="A38" s="41"/>
      <c r="B38" s="42" t="s">
        <v>57</v>
      </c>
      <c r="C38" s="42"/>
      <c r="D38" s="42"/>
      <c r="E38" s="42"/>
      <c r="F38" s="42"/>
      <c r="G38" s="42"/>
      <c r="H38" s="42"/>
      <c r="I38" s="43"/>
      <c r="J38" s="44"/>
      <c r="K38" s="61">
        <f>SUM(K24:L37)</f>
        <v>82411.007329</v>
      </c>
      <c r="L38" s="62"/>
    </row>
    <row r="39" spans="1:12" x14ac:dyDescent="0.25">
      <c r="A39" t="s">
        <v>58</v>
      </c>
    </row>
    <row r="40" spans="1:12" x14ac:dyDescent="0.25">
      <c r="A40" t="s">
        <v>59</v>
      </c>
      <c r="D40" s="3">
        <f>I4</f>
        <v>2015</v>
      </c>
      <c r="E40" t="s">
        <v>60</v>
      </c>
      <c r="G40" s="45">
        <f>K38+K23-G19</f>
        <v>2042.2077681081864</v>
      </c>
      <c r="H40" t="s">
        <v>61</v>
      </c>
    </row>
    <row r="41" spans="1:12" x14ac:dyDescent="0.25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</row>
    <row r="42" spans="1:12" x14ac:dyDescent="0.25">
      <c r="A42" s="48" t="s">
        <v>62</v>
      </c>
      <c r="B42" s="3">
        <f>I4+1</f>
        <v>2016</v>
      </c>
      <c r="C42" t="s">
        <v>63</v>
      </c>
    </row>
    <row r="43" spans="1:12" x14ac:dyDescent="0.25">
      <c r="A43" s="48" t="s">
        <v>64</v>
      </c>
    </row>
    <row r="44" spans="1:12" x14ac:dyDescent="0.25">
      <c r="A44" s="48" t="s">
        <v>65</v>
      </c>
      <c r="K44" s="49">
        <v>15000</v>
      </c>
      <c r="L44" t="s">
        <v>17</v>
      </c>
    </row>
    <row r="45" spans="1:12" x14ac:dyDescent="0.25">
      <c r="A45" s="63" t="s">
        <v>66</v>
      </c>
      <c r="B45" s="63"/>
      <c r="C45" s="63"/>
      <c r="D45" s="63"/>
      <c r="E45" s="63"/>
      <c r="K45" s="49">
        <v>10000</v>
      </c>
      <c r="L45" t="s">
        <v>17</v>
      </c>
    </row>
    <row r="46" spans="1:12" x14ac:dyDescent="0.25">
      <c r="A46" s="48" t="s">
        <v>67</v>
      </c>
      <c r="K46" s="49">
        <v>1500</v>
      </c>
      <c r="L46" t="s">
        <v>17</v>
      </c>
    </row>
    <row r="47" spans="1:12" x14ac:dyDescent="0.25">
      <c r="A47" s="48" t="s">
        <v>68</v>
      </c>
      <c r="B47" s="50"/>
      <c r="C47" s="50"/>
      <c r="D47" s="50"/>
      <c r="E47" s="50"/>
      <c r="F47" s="50"/>
      <c r="G47" s="50"/>
      <c r="H47" s="50"/>
      <c r="I47" s="51"/>
      <c r="J47" s="52"/>
      <c r="K47" s="49">
        <v>15000</v>
      </c>
      <c r="L47" t="s">
        <v>17</v>
      </c>
    </row>
    <row r="48" spans="1:12" x14ac:dyDescent="0.25">
      <c r="A48" s="48" t="s">
        <v>69</v>
      </c>
      <c r="K48" s="49">
        <v>15000</v>
      </c>
      <c r="L48" t="s">
        <v>17</v>
      </c>
    </row>
    <row r="49" spans="1:12" x14ac:dyDescent="0.25">
      <c r="A49" s="48" t="s">
        <v>70</v>
      </c>
      <c r="K49" s="49">
        <v>16000</v>
      </c>
      <c r="L49" t="s">
        <v>17</v>
      </c>
    </row>
    <row r="50" spans="1:12" x14ac:dyDescent="0.25">
      <c r="A50" s="48" t="s">
        <v>71</v>
      </c>
      <c r="K50" s="49">
        <v>5000</v>
      </c>
      <c r="L50" t="s">
        <v>17</v>
      </c>
    </row>
    <row r="51" spans="1:12" x14ac:dyDescent="0.25">
      <c r="A51" s="48" t="s">
        <v>72</v>
      </c>
      <c r="K51" s="49">
        <v>6000</v>
      </c>
      <c r="L51" t="s">
        <v>17</v>
      </c>
    </row>
    <row r="52" spans="1:12" x14ac:dyDescent="0.25">
      <c r="A52" s="48" t="s">
        <v>73</v>
      </c>
      <c r="K52" s="49">
        <v>1000</v>
      </c>
      <c r="L52" t="s">
        <v>17</v>
      </c>
    </row>
    <row r="53" spans="1:12" x14ac:dyDescent="0.25">
      <c r="A53" s="48" t="s">
        <v>74</v>
      </c>
      <c r="K53" s="49">
        <v>500</v>
      </c>
      <c r="L53" t="s">
        <v>17</v>
      </c>
    </row>
    <row r="54" spans="1:12" x14ac:dyDescent="0.25">
      <c r="A54" s="48" t="s">
        <v>75</v>
      </c>
      <c r="B54" s="1"/>
      <c r="C54" s="1"/>
      <c r="D54" s="1"/>
      <c r="E54" s="1"/>
      <c r="F54" s="1"/>
      <c r="G54" s="1"/>
      <c r="H54" s="1"/>
      <c r="I54" s="1"/>
      <c r="K54" s="49">
        <v>65000</v>
      </c>
      <c r="L54" s="53" t="s">
        <v>76</v>
      </c>
    </row>
    <row r="55" spans="1:12" x14ac:dyDescent="0.25">
      <c r="A55" s="54" t="s">
        <v>77</v>
      </c>
      <c r="K55" s="55">
        <f>SUM(K44:K54)</f>
        <v>150000</v>
      </c>
    </row>
    <row r="56" spans="1:12" ht="29.25" customHeight="1" x14ac:dyDescent="0.25">
      <c r="B56" t="s">
        <v>78</v>
      </c>
      <c r="L56" s="1"/>
    </row>
    <row r="57" spans="1:12" x14ac:dyDescent="0.25">
      <c r="B57" t="s">
        <v>79</v>
      </c>
      <c r="I57" t="s">
        <v>80</v>
      </c>
    </row>
    <row r="58" spans="1:12" x14ac:dyDescent="0.25">
      <c r="K58" s="2" t="s">
        <v>0</v>
      </c>
    </row>
  </sheetData>
  <mergeCells count="40">
    <mergeCell ref="A2:L2"/>
    <mergeCell ref="A3:L3"/>
    <mergeCell ref="A7:B7"/>
    <mergeCell ref="A20:B20"/>
    <mergeCell ref="B21:H21"/>
    <mergeCell ref="K21:L21"/>
    <mergeCell ref="B22:H22"/>
    <mergeCell ref="K22:L22"/>
    <mergeCell ref="B23:H23"/>
    <mergeCell ref="K23:L23"/>
    <mergeCell ref="B24:H24"/>
    <mergeCell ref="K24:L24"/>
    <mergeCell ref="B25:H25"/>
    <mergeCell ref="K25:L25"/>
    <mergeCell ref="B26:H26"/>
    <mergeCell ref="K26:L26"/>
    <mergeCell ref="B27:H27"/>
    <mergeCell ref="K27:L27"/>
    <mergeCell ref="B28:H28"/>
    <mergeCell ref="K28:L28"/>
    <mergeCell ref="B29:H29"/>
    <mergeCell ref="K29:L29"/>
    <mergeCell ref="B30:H30"/>
    <mergeCell ref="K30:L30"/>
    <mergeCell ref="B31:H31"/>
    <mergeCell ref="K31:L31"/>
    <mergeCell ref="B32:H32"/>
    <mergeCell ref="K32:L32"/>
    <mergeCell ref="B33:H33"/>
    <mergeCell ref="K33:L33"/>
    <mergeCell ref="B37:H37"/>
    <mergeCell ref="K37:L37"/>
    <mergeCell ref="K38:L38"/>
    <mergeCell ref="A45:E45"/>
    <mergeCell ref="B34:H34"/>
    <mergeCell ref="K34:L34"/>
    <mergeCell ref="B35:H35"/>
    <mergeCell ref="K35:L35"/>
    <mergeCell ref="B36:H36"/>
    <mergeCell ref="K36:L36"/>
  </mergeCells>
  <pageMargins left="0.27" right="0.16" top="0.5" bottom="0.28000000000000003" header="0.53" footer="0.17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Васильевич</dc:creator>
  <cp:lastModifiedBy>Игорь Васильевич</cp:lastModifiedBy>
  <dcterms:created xsi:type="dcterms:W3CDTF">2019-06-14T03:35:47Z</dcterms:created>
  <dcterms:modified xsi:type="dcterms:W3CDTF">2019-06-14T03:38:36Z</dcterms:modified>
</cp:coreProperties>
</file>