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едюшин Е.А\Ответы на заявления, письма\Березовый\Березовый, 84\"/>
    </mc:Choice>
  </mc:AlternateContent>
  <bookViews>
    <workbookView xWindow="0" yWindow="0" windowWidth="28800" windowHeight="12330"/>
  </bookViews>
  <sheets>
    <sheet name="201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H93" i="1"/>
  <c r="J91" i="1"/>
  <c r="B79" i="1"/>
  <c r="B70" i="1"/>
  <c r="B60" i="1"/>
  <c r="A53" i="1"/>
  <c r="A54" i="1" s="1"/>
  <c r="A55" i="1" s="1"/>
  <c r="A56" i="1" s="1"/>
  <c r="A57" i="1" s="1"/>
  <c r="A58" i="1" s="1"/>
  <c r="D46" i="1"/>
  <c r="K40" i="1"/>
  <c r="K39" i="1"/>
  <c r="K38" i="1"/>
  <c r="K37" i="1"/>
  <c r="K36" i="1"/>
  <c r="K35" i="1"/>
  <c r="K34" i="1"/>
  <c r="K33" i="1"/>
  <c r="K31" i="1"/>
  <c r="K30" i="1"/>
  <c r="J30" i="1"/>
  <c r="K27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K23" i="1"/>
  <c r="K41" i="1" s="1"/>
  <c r="G17" i="1"/>
  <c r="G16" i="1"/>
  <c r="G15" i="1"/>
  <c r="G14" i="1"/>
  <c r="J13" i="1" s="1"/>
  <c r="G7" i="1"/>
  <c r="I7" i="1" s="1"/>
  <c r="A49" i="1" s="1"/>
  <c r="K42" i="1" l="1"/>
  <c r="K43" i="1" s="1"/>
  <c r="K44" i="1" s="1"/>
  <c r="G46" i="1" s="1"/>
  <c r="K93" i="1" s="1"/>
  <c r="C94" i="1" s="1"/>
  <c r="H94" i="1" s="1"/>
  <c r="F72" i="1" s="1"/>
  <c r="A20" i="1"/>
</calcChain>
</file>

<file path=xl/sharedStrings.xml><?xml version="1.0" encoding="utf-8"?>
<sst xmlns="http://schemas.openxmlformats.org/spreadsheetml/2006/main" count="198" uniqueCount="144">
  <si>
    <t>Б 84 (II)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</si>
  <si>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</si>
  <si>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</si>
  <si>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</si>
  <si>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</si>
  <si>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</t>
  </si>
  <si>
    <t xml:space="preserve">1. В </t>
  </si>
  <si>
    <t>г.  по дому</t>
  </si>
  <si>
    <t xml:space="preserve">   84    ( </t>
  </si>
  <si>
    <t>м²) начислено за содержание, ремонт и коммунальные услуги:</t>
  </si>
  <si>
    <t>рублей, оплачено собственниками</t>
  </si>
  <si>
    <t xml:space="preserve">   рублей   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</si>
  <si>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</si>
  <si>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</si>
  <si>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</si>
  <si>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</si>
  <si>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</si>
  <si>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</si>
  <si>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</si>
  <si>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</si>
  <si>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</si>
  <si>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</si>
  <si>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</si>
  <si>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</si>
  <si>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</si>
  <si>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</si>
  <si>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</si>
  <si>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</si>
  <si>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</si>
  <si>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</si>
  <si>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</si>
  <si>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</si>
  <si>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</si>
  <si>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</si>
  <si>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</si>
  <si>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</si>
  <si>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</si>
  <si>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</si>
  <si>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</si>
  <si>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</si>
  <si>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</si>
  <si>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</si>
  <si>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Монтаж информационной доски в подъезде.</t>
  </si>
  <si>
    <t>Монтаж дополнительного наружного освещения дороги(3,64%)</t>
  </si>
  <si>
    <t>Генеральная уборка подъезда в сентября.</t>
  </si>
  <si>
    <r>
      <t>м</t>
    </r>
    <r>
      <rPr>
        <sz val="11"/>
        <rFont val="Calibri"/>
        <family val="2"/>
        <charset val="204"/>
      </rPr>
      <t>²</t>
    </r>
  </si>
  <si>
    <t>Ремонт наружного освещения (3,64%)</t>
  </si>
  <si>
    <t>м/час</t>
  </si>
  <si>
    <t>Установка навесного замка на входную дверь в подвал.</t>
  </si>
  <si>
    <t>Устранение кап. течи ХВС в подвальном помещении по стояку квартир 5,15,25. замена паячного крана</t>
  </si>
  <si>
    <t>−</t>
  </si>
  <si>
    <t>Покраска дорожных бордюр и разметка дорог вдоль домов.</t>
  </si>
  <si>
    <t>Вывоз строительного мусора и негабаритных отходов (14,84%).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</si>
  <si>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</si>
  <si>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Ремонт освещения в подвале(установка энергосберегающих ламп в светильники).</t>
  </si>
  <si>
    <t xml:space="preserve">Монтаж наружного видеонаблюдения (12,51 %). </t>
  </si>
  <si>
    <t>Тех. обслуживание наружного видеонаблюдения (5,0%).</t>
  </si>
  <si>
    <t>мес.</t>
  </si>
  <si>
    <t xml:space="preserve">Прочистка канализационного колодца  КК (д.№84 -85). </t>
  </si>
  <si>
    <t>Замена манометров в ИТП (25%).</t>
  </si>
  <si>
    <t>Замена термометров в ИТП (25%).</t>
  </si>
  <si>
    <t>Плата за охранную сигнализацию ИТП (20,95%).</t>
  </si>
  <si>
    <t>Изготовление крестовин для установки новогодних елок (4,13%)</t>
  </si>
  <si>
    <t>Установка новогодней елки (4,13%)</t>
  </si>
  <si>
    <t>Всего в 2013году: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</si>
  <si>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</si>
  <si>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</si>
  <si>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</si>
  <si>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</si>
  <si>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</si>
  <si>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</si>
  <si>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Плата за содержание, начисленная в размере</t>
  </si>
  <si>
    <t>Работы по содержанию земельного участка  (уборка придомовой территории)</t>
  </si>
  <si>
    <t xml:space="preserve">кв.м. </t>
  </si>
  <si>
    <t>Работы по содержанию помещений, входящих в состав общего имущества (уборка подъезда)</t>
  </si>
  <si>
    <t>Работы по содержанию  оборудования, систем инженерно-технического обеспечения и конструктивных элементов дома (без учета обслуживания ОДПУ)</t>
  </si>
  <si>
    <t>Работы по обеспечению вывоза бытовых отходов</t>
  </si>
  <si>
    <t>Обеспечение устранения аварий на внутридомовых инженерных системах</t>
  </si>
  <si>
    <t>Работы, выполняемые для надлежащего содержания электрооборудования дома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</si>
  <si>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</si>
  <si>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6.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</si>
  <si>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</si>
  <si>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</si>
  <si>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</si>
  <si>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</si>
  <si>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</si>
  <si>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</si>
  <si>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</si>
  <si>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</si>
  <si>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12,38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</si>
  <si>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</si>
  <si>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</si>
  <si>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</si>
  <si>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</si>
  <si>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</si>
  <si>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</si>
  <si>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</si>
  <si>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</si>
  <si>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</si>
  <si>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</si>
  <si>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</si>
  <si>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</si>
  <si>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</si>
  <si>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</si>
  <si>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</si>
  <si>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</si>
  <si>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</si>
  <si>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</si>
  <si>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</si>
  <si>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</si>
  <si>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</si>
  <si>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</si>
  <si>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13,22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</si>
  <si>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</si>
  <si>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</si>
  <si>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</si>
  <si>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</si>
  <si>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</si>
  <si>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</si>
  <si>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</si>
  <si>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</si>
  <si>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</si>
  <si>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</si>
  <si>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</si>
  <si>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</si>
  <si>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</si>
  <si>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</si>
  <si>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-  тех. обслуживание видеонаблюдения </t>
  </si>
  <si>
    <t xml:space="preserve">  -  плата за охранную сигнализацию ИТП</t>
  </si>
  <si>
    <t xml:space="preserve">  -  благоустройство территории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</si>
  <si>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</si>
  <si>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</si>
  <si>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установка новогодней елки  </t>
  </si>
  <si>
    <t xml:space="preserve"> ИТОГО  ориентировочно:</t>
  </si>
  <si>
    <t>рублей</t>
  </si>
  <si>
    <t xml:space="preserve">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</si>
  <si>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</si>
  <si>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</si>
  <si>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</si>
  <si>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</si>
  <si>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</si>
  <si>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</si>
  <si>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</si>
  <si>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Накладные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</si>
</sst>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9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/>
    <xf numFmtId="0" fontId="0" fillId="0" borderId="0" xfId="0" applyFill="1" applyBorder="1"/>
    <xf numFmtId="4" fontId="6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6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5" fillId="0" borderId="0" xfId="0" applyNumberFormat="1" applyFont="1" applyFill="1"/>
    <xf numFmtId="0" fontId="0" fillId="0" borderId="0" xfId="0" applyFill="1"/>
    <xf numFmtId="4" fontId="1" fillId="0" borderId="0" xfId="0" applyNumberFormat="1" applyFont="1" applyFill="1" applyAlignment="1"/>
    <xf numFmtId="0" fontId="1" fillId="0" borderId="0" xfId="0" applyFont="1" applyFill="1" applyAlignment="1"/>
    <xf numFmtId="4" fontId="8" fillId="0" borderId="0" xfId="0" applyNumberFormat="1" applyFont="1" applyFill="1"/>
    <xf numFmtId="0" fontId="7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5" fillId="0" borderId="10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1" fillId="0" borderId="5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4" fontId="6" fillId="0" borderId="6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view="pageLayout" zoomScaleNormal="100" workbookViewId="0">
      <selection activeCell="I11" sqref="I11"/>
    </sheetView>
  </sheetViews>
  <sheetFormatPr defaultRowHeight="15" x14ac:dyDescent="0.25"/>
  <cols>
    <col min="1" max="1" width="5.42578125" style="1" customWidth="1"/>
    <col min="2" max="2" width="9" style="1" customWidth="1"/>
    <col min="3" max="3" width="11.425781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2.42578125" style="1" customWidth="1"/>
    <col min="8" max="8" width="18" style="1" customWidth="1"/>
    <col min="9" max="9" width="10.28515625" style="1" customWidth="1"/>
    <col min="10" max="10" width="10.5703125" style="1" customWidth="1"/>
    <col min="11" max="11" width="9" style="1" customWidth="1"/>
    <col min="12" max="12" width="2.5703125" style="1" customWidth="1"/>
  </cols>
  <sheetData>
    <row r="1" spans="1:12" x14ac:dyDescent="0.25">
      <c r="K1" s="2" t="s">
        <v>0</v>
      </c>
    </row>
    <row r="2" spans="1:12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 x14ac:dyDescent="0.3">
      <c r="A4" s="4"/>
      <c r="B4" s="5"/>
      <c r="C4" s="4"/>
      <c r="D4" s="6" t="s">
        <v>3</v>
      </c>
      <c r="E4" s="5">
        <v>84</v>
      </c>
      <c r="F4" s="7" t="s">
        <v>4</v>
      </c>
      <c r="G4" s="7"/>
      <c r="H4" s="5"/>
      <c r="I4" s="5">
        <v>2013</v>
      </c>
      <c r="J4" s="7" t="s">
        <v>5</v>
      </c>
    </row>
    <row r="5" spans="1:12" ht="18.75" x14ac:dyDescent="0.3">
      <c r="A5" s="4"/>
      <c r="B5" s="5"/>
      <c r="C5" s="3"/>
      <c r="D5" s="3"/>
      <c r="E5" s="3"/>
      <c r="F5" s="3"/>
      <c r="G5" s="3"/>
      <c r="H5" s="3"/>
      <c r="I5" s="3"/>
      <c r="J5" s="3"/>
    </row>
    <row r="6" spans="1:12" s="13" customFormat="1" ht="15.75" x14ac:dyDescent="0.25">
      <c r="A6" s="8" t="s">
        <v>6</v>
      </c>
      <c r="B6" s="9">
        <v>2013</v>
      </c>
      <c r="C6" s="10" t="s">
        <v>7</v>
      </c>
      <c r="D6" s="9" t="s">
        <v>8</v>
      </c>
      <c r="E6" s="11">
        <v>1139</v>
      </c>
      <c r="F6" s="12" t="s">
        <v>9</v>
      </c>
      <c r="G6" s="12"/>
      <c r="H6" s="12"/>
      <c r="I6" s="12"/>
      <c r="J6" s="12"/>
      <c r="K6" s="12"/>
      <c r="L6" s="10"/>
    </row>
    <row r="7" spans="1:12" s="13" customFormat="1" ht="15.75" x14ac:dyDescent="0.25">
      <c r="A7" s="14">
        <v>389404.27</v>
      </c>
      <c r="B7" s="14"/>
      <c r="C7" s="15" t="s">
        <v>10</v>
      </c>
      <c r="D7" s="10"/>
      <c r="E7" s="12"/>
      <c r="F7" s="12"/>
      <c r="G7" s="16">
        <f>A7-J8</f>
        <v>248412.04</v>
      </c>
      <c r="H7" s="17" t="s">
        <v>11</v>
      </c>
      <c r="I7" s="18">
        <f>(G7/A7)*100</f>
        <v>63.792839251608612</v>
      </c>
      <c r="J7" s="12" t="s">
        <v>12</v>
      </c>
      <c r="K7" s="12"/>
      <c r="L7" s="10"/>
    </row>
    <row r="8" spans="1:12" s="13" customFormat="1" ht="21" customHeight="1" x14ac:dyDescent="0.25">
      <c r="A8" s="10" t="s">
        <v>13</v>
      </c>
      <c r="B8" s="10"/>
      <c r="C8" s="10"/>
      <c r="D8" s="10"/>
      <c r="E8" s="17"/>
      <c r="F8" s="17"/>
      <c r="G8" s="17"/>
      <c r="H8" s="17"/>
      <c r="I8" s="17"/>
      <c r="J8" s="11">
        <v>140992.23000000001</v>
      </c>
      <c r="K8" s="10" t="s">
        <v>14</v>
      </c>
      <c r="L8" s="10"/>
    </row>
    <row r="9" spans="1:12" ht="14.25" customHeight="1" x14ac:dyDescent="0.25">
      <c r="A9" s="10" t="s">
        <v>15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6.5" customHeight="1" x14ac:dyDescent="0.25">
      <c r="A10" s="1" t="s">
        <v>16</v>
      </c>
      <c r="B10" s="19">
        <v>12526.74</v>
      </c>
      <c r="C10" s="1" t="s">
        <v>17</v>
      </c>
      <c r="E10" s="20" t="s">
        <v>18</v>
      </c>
      <c r="F10" s="21">
        <v>12928.92</v>
      </c>
      <c r="G10" s="1" t="s">
        <v>17</v>
      </c>
      <c r="I10" s="20" t="s">
        <v>19</v>
      </c>
      <c r="J10" s="22">
        <v>12548.92</v>
      </c>
      <c r="K10" s="1" t="s">
        <v>17</v>
      </c>
    </row>
    <row r="11" spans="1:12" x14ac:dyDescent="0.25">
      <c r="A11" s="1" t="s">
        <v>20</v>
      </c>
      <c r="B11" s="19">
        <v>8538.26</v>
      </c>
      <c r="C11" s="1" t="s">
        <v>17</v>
      </c>
      <c r="E11" s="20" t="s">
        <v>21</v>
      </c>
      <c r="F11" s="21">
        <v>5661.89</v>
      </c>
      <c r="G11" s="1" t="s">
        <v>17</v>
      </c>
      <c r="I11" s="20" t="s">
        <v>22</v>
      </c>
      <c r="J11" s="22">
        <v>10146.33</v>
      </c>
      <c r="K11" s="1" t="s">
        <v>17</v>
      </c>
    </row>
    <row r="12" spans="1:12" x14ac:dyDescent="0.25">
      <c r="B12" s="19"/>
      <c r="E12" s="23"/>
      <c r="F12" s="19"/>
      <c r="I12" s="23"/>
      <c r="J12" s="19"/>
    </row>
    <row r="13" spans="1:12" ht="15.75" x14ac:dyDescent="0.25">
      <c r="A13" s="1" t="s">
        <v>23</v>
      </c>
      <c r="J13" s="19">
        <f>G14+G15+G16+G17</f>
        <v>140992.23000000001</v>
      </c>
      <c r="K13" s="24" t="s">
        <v>24</v>
      </c>
    </row>
    <row r="14" spans="1:12" x14ac:dyDescent="0.25">
      <c r="A14" s="25" t="s">
        <v>25</v>
      </c>
      <c r="B14" s="1" t="s">
        <v>26</v>
      </c>
      <c r="G14" s="26">
        <f>(J8*43.5/100)</f>
        <v>61331.620050000005</v>
      </c>
      <c r="H14" s="1" t="s">
        <v>17</v>
      </c>
    </row>
    <row r="15" spans="1:12" x14ac:dyDescent="0.25">
      <c r="A15" s="25" t="s">
        <v>25</v>
      </c>
      <c r="B15" s="1" t="s">
        <v>27</v>
      </c>
      <c r="G15" s="26">
        <f>(J8*36.6/100)</f>
        <v>51603.156180000005</v>
      </c>
      <c r="H15" s="1" t="s">
        <v>17</v>
      </c>
    </row>
    <row r="16" spans="1:12" x14ac:dyDescent="0.25">
      <c r="A16" s="25" t="s">
        <v>25</v>
      </c>
      <c r="B16" s="1" t="s">
        <v>28</v>
      </c>
      <c r="G16" s="26">
        <f>(J8*12.5/100)</f>
        <v>17624.028750000001</v>
      </c>
      <c r="H16" s="1" t="s">
        <v>17</v>
      </c>
      <c r="K16" s="28"/>
      <c r="L16" s="29"/>
    </row>
    <row r="17" spans="1:12" ht="14.25" customHeight="1" x14ac:dyDescent="0.25">
      <c r="A17" s="25" t="s">
        <v>25</v>
      </c>
      <c r="B17" s="1" t="s">
        <v>29</v>
      </c>
      <c r="G17" s="26">
        <f>(J8*7.4/100)</f>
        <v>10433.425020000001</v>
      </c>
      <c r="H17" s="1" t="s">
        <v>17</v>
      </c>
    </row>
    <row r="18" spans="1:12" ht="14.25" customHeight="1" x14ac:dyDescent="0.25">
      <c r="G18" s="30"/>
    </row>
    <row r="19" spans="1:12" ht="14.25" customHeight="1" x14ac:dyDescent="0.25">
      <c r="A19" s="31" t="s">
        <v>30</v>
      </c>
      <c r="E19" s="19"/>
      <c r="F19" s="19"/>
      <c r="G19" s="26">
        <v>37906.07</v>
      </c>
      <c r="H19" s="19" t="s">
        <v>31</v>
      </c>
      <c r="I19" s="19"/>
      <c r="J19" s="19"/>
      <c r="K19" s="19"/>
    </row>
    <row r="20" spans="1:12" ht="14.25" customHeight="1" thickBot="1" x14ac:dyDescent="0.3">
      <c r="A20" s="32">
        <f>G19*I7/100</f>
        <v>24181.358301702236</v>
      </c>
      <c r="B20" s="32"/>
      <c r="C20" s="1" t="s">
        <v>32</v>
      </c>
    </row>
    <row r="21" spans="1:12" x14ac:dyDescent="0.25">
      <c r="A21" s="33" t="s">
        <v>3</v>
      </c>
      <c r="B21" s="34" t="s">
        <v>33</v>
      </c>
      <c r="C21" s="35"/>
      <c r="D21" s="35"/>
      <c r="E21" s="35"/>
      <c r="F21" s="35"/>
      <c r="G21" s="35"/>
      <c r="H21" s="36"/>
      <c r="I21" s="33" t="s">
        <v>34</v>
      </c>
      <c r="J21" s="37" t="s">
        <v>35</v>
      </c>
      <c r="K21" s="34" t="s">
        <v>36</v>
      </c>
      <c r="L21" s="36"/>
    </row>
    <row r="22" spans="1:12" ht="15.75" thickBot="1" x14ac:dyDescent="0.3">
      <c r="A22" s="38" t="s">
        <v>37</v>
      </c>
      <c r="B22" s="39"/>
      <c r="C22" s="40"/>
      <c r="D22" s="40"/>
      <c r="E22" s="40"/>
      <c r="F22" s="40"/>
      <c r="G22" s="40"/>
      <c r="H22" s="41"/>
      <c r="I22" s="38" t="s">
        <v>38</v>
      </c>
      <c r="J22" s="42"/>
      <c r="K22" s="43" t="s">
        <v>39</v>
      </c>
      <c r="L22" s="44"/>
    </row>
    <row r="23" spans="1:12" x14ac:dyDescent="0.25">
      <c r="A23" s="45">
        <v>1</v>
      </c>
      <c r="B23" s="46" t="s">
        <v>40</v>
      </c>
      <c r="C23" s="47"/>
      <c r="D23" s="47"/>
      <c r="E23" s="47"/>
      <c r="F23" s="47"/>
      <c r="G23" s="47"/>
      <c r="H23" s="48"/>
      <c r="I23" s="45" t="s">
        <v>41</v>
      </c>
      <c r="J23" s="45">
        <v>1</v>
      </c>
      <c r="K23" s="49">
        <f>65765/7</f>
        <v>9395</v>
      </c>
      <c r="L23" s="50"/>
    </row>
    <row r="24" spans="1:12" ht="15" customHeight="1" x14ac:dyDescent="0.25">
      <c r="A24" s="45">
        <f>A23+1</f>
        <v>2</v>
      </c>
      <c r="B24" s="51" t="s">
        <v>42</v>
      </c>
      <c r="C24" s="52"/>
      <c r="D24" s="52"/>
      <c r="E24" s="52"/>
      <c r="F24" s="52"/>
      <c r="G24" s="52"/>
      <c r="H24" s="48"/>
      <c r="I24" s="45" t="s">
        <v>41</v>
      </c>
      <c r="J24" s="53">
        <v>1</v>
      </c>
      <c r="K24" s="54">
        <v>2450</v>
      </c>
      <c r="L24" s="55"/>
    </row>
    <row r="25" spans="1:12" x14ac:dyDescent="0.25">
      <c r="A25" s="45">
        <f t="shared" ref="A25:A40" si="0">A24+1</f>
        <v>3</v>
      </c>
      <c r="B25" s="46" t="s">
        <v>43</v>
      </c>
      <c r="C25" s="47"/>
      <c r="D25" s="47"/>
      <c r="E25" s="47"/>
      <c r="F25" s="47"/>
      <c r="G25" s="47"/>
      <c r="H25" s="48"/>
      <c r="I25" s="45" t="s">
        <v>41</v>
      </c>
      <c r="J25" s="56">
        <v>13</v>
      </c>
      <c r="K25" s="54">
        <v>1330.3</v>
      </c>
      <c r="L25" s="55"/>
    </row>
    <row r="26" spans="1:12" x14ac:dyDescent="0.25">
      <c r="A26" s="45">
        <f t="shared" si="0"/>
        <v>4</v>
      </c>
      <c r="B26" s="51" t="s">
        <v>44</v>
      </c>
      <c r="C26" s="52"/>
      <c r="D26" s="52"/>
      <c r="E26" s="52"/>
      <c r="F26" s="52"/>
      <c r="G26" s="52"/>
      <c r="H26" s="48"/>
      <c r="I26" s="45" t="s">
        <v>45</v>
      </c>
      <c r="J26" s="57">
        <v>252</v>
      </c>
      <c r="K26" s="54">
        <v>1600</v>
      </c>
      <c r="L26" s="55"/>
    </row>
    <row r="27" spans="1:12" x14ac:dyDescent="0.25">
      <c r="A27" s="45">
        <f t="shared" si="0"/>
        <v>5</v>
      </c>
      <c r="B27" s="46" t="s">
        <v>46</v>
      </c>
      <c r="C27" s="58"/>
      <c r="D27" s="58"/>
      <c r="E27" s="58"/>
      <c r="F27" s="58"/>
      <c r="G27" s="58"/>
      <c r="H27" s="59"/>
      <c r="I27" s="60" t="s">
        <v>47</v>
      </c>
      <c r="J27" s="57">
        <v>2</v>
      </c>
      <c r="K27" s="54">
        <f>1100*0.0364</f>
        <v>40.04</v>
      </c>
      <c r="L27" s="55"/>
    </row>
    <row r="28" spans="1:12" ht="16.5" customHeight="1" x14ac:dyDescent="0.25">
      <c r="A28" s="45">
        <f t="shared" si="0"/>
        <v>6</v>
      </c>
      <c r="B28" s="51" t="s">
        <v>48</v>
      </c>
      <c r="C28" s="52"/>
      <c r="D28" s="52"/>
      <c r="E28" s="52"/>
      <c r="F28" s="52"/>
      <c r="G28" s="52"/>
      <c r="H28" s="48"/>
      <c r="I28" s="45" t="s">
        <v>41</v>
      </c>
      <c r="J28" s="45">
        <v>1</v>
      </c>
      <c r="K28" s="54">
        <v>278</v>
      </c>
      <c r="L28" s="55"/>
    </row>
    <row r="29" spans="1:12" x14ac:dyDescent="0.25">
      <c r="A29" s="45">
        <f t="shared" si="0"/>
        <v>7</v>
      </c>
      <c r="B29" s="51" t="s">
        <v>49</v>
      </c>
      <c r="C29" s="47"/>
      <c r="D29" s="47"/>
      <c r="E29" s="47"/>
      <c r="F29" s="47"/>
      <c r="G29" s="47"/>
      <c r="H29" s="48"/>
      <c r="I29" s="61" t="s">
        <v>50</v>
      </c>
      <c r="J29" s="61" t="s">
        <v>50</v>
      </c>
      <c r="K29" s="54">
        <v>300</v>
      </c>
      <c r="L29" s="55"/>
    </row>
    <row r="30" spans="1:12" x14ac:dyDescent="0.25">
      <c r="A30" s="45">
        <f t="shared" si="0"/>
        <v>8</v>
      </c>
      <c r="B30" s="51" t="s">
        <v>51</v>
      </c>
      <c r="C30" s="52"/>
      <c r="D30" s="52"/>
      <c r="E30" s="52"/>
      <c r="F30" s="52"/>
      <c r="G30" s="52"/>
      <c r="H30" s="48"/>
      <c r="I30" s="60" t="s">
        <v>45</v>
      </c>
      <c r="J30" s="62">
        <f>1080/12</f>
        <v>90</v>
      </c>
      <c r="K30" s="54">
        <f>(8028.13+3000)/12</f>
        <v>919.01083333333338</v>
      </c>
      <c r="L30" s="55"/>
    </row>
    <row r="31" spans="1:12" ht="17.25" x14ac:dyDescent="0.25">
      <c r="A31" s="45">
        <f t="shared" si="0"/>
        <v>9</v>
      </c>
      <c r="B31" s="63" t="s">
        <v>52</v>
      </c>
      <c r="C31" s="64"/>
      <c r="D31" s="64"/>
      <c r="E31" s="64"/>
      <c r="F31" s="64"/>
      <c r="G31" s="64"/>
      <c r="H31" s="65"/>
      <c r="I31" s="66" t="s">
        <v>53</v>
      </c>
      <c r="J31" s="67">
        <v>28</v>
      </c>
      <c r="K31" s="68">
        <f>5710.64*0.1484</f>
        <v>847.45897600000012</v>
      </c>
      <c r="L31" s="69"/>
    </row>
    <row r="32" spans="1:12" x14ac:dyDescent="0.25">
      <c r="A32" s="45">
        <f t="shared" si="0"/>
        <v>10</v>
      </c>
      <c r="B32" s="51" t="s">
        <v>54</v>
      </c>
      <c r="C32" s="52"/>
      <c r="D32" s="52"/>
      <c r="E32" s="52"/>
      <c r="F32" s="52"/>
      <c r="G32" s="52"/>
      <c r="H32" s="48"/>
      <c r="I32" s="45" t="s">
        <v>41</v>
      </c>
      <c r="J32" s="45">
        <v>3</v>
      </c>
      <c r="K32" s="54">
        <v>420</v>
      </c>
      <c r="L32" s="55"/>
    </row>
    <row r="33" spans="1:12" ht="16.5" customHeight="1" x14ac:dyDescent="0.25">
      <c r="A33" s="45">
        <f t="shared" si="0"/>
        <v>11</v>
      </c>
      <c r="B33" s="51" t="s">
        <v>55</v>
      </c>
      <c r="C33" s="52"/>
      <c r="D33" s="52"/>
      <c r="E33" s="52"/>
      <c r="F33" s="52"/>
      <c r="G33" s="52"/>
      <c r="H33" s="48"/>
      <c r="I33" s="45" t="s">
        <v>41</v>
      </c>
      <c r="J33" s="45">
        <v>1</v>
      </c>
      <c r="K33" s="54">
        <f>24032/8</f>
        <v>3004</v>
      </c>
      <c r="L33" s="55"/>
    </row>
    <row r="34" spans="1:12" x14ac:dyDescent="0.25">
      <c r="A34" s="45">
        <f t="shared" si="0"/>
        <v>12</v>
      </c>
      <c r="B34" s="51" t="s">
        <v>56</v>
      </c>
      <c r="C34" s="52"/>
      <c r="D34" s="52"/>
      <c r="E34" s="52"/>
      <c r="F34" s="52"/>
      <c r="G34" s="52"/>
      <c r="H34" s="48"/>
      <c r="I34" s="60" t="s">
        <v>57</v>
      </c>
      <c r="J34" s="45">
        <v>10</v>
      </c>
      <c r="K34" s="54">
        <f>2000*10*0.05</f>
        <v>1000</v>
      </c>
      <c r="L34" s="55"/>
    </row>
    <row r="35" spans="1:12" ht="16.5" customHeight="1" x14ac:dyDescent="0.25">
      <c r="A35" s="45">
        <f t="shared" si="0"/>
        <v>13</v>
      </c>
      <c r="B35" s="51" t="s">
        <v>58</v>
      </c>
      <c r="C35" s="52"/>
      <c r="D35" s="52"/>
      <c r="E35" s="52"/>
      <c r="F35" s="52"/>
      <c r="G35" s="52"/>
      <c r="H35" s="48"/>
      <c r="I35" s="45" t="s">
        <v>41</v>
      </c>
      <c r="J35" s="45">
        <v>1</v>
      </c>
      <c r="K35" s="54">
        <f>6000*0.5</f>
        <v>3000</v>
      </c>
      <c r="L35" s="55"/>
    </row>
    <row r="36" spans="1:12" x14ac:dyDescent="0.25">
      <c r="A36" s="45">
        <f t="shared" si="0"/>
        <v>14</v>
      </c>
      <c r="B36" s="51" t="s">
        <v>59</v>
      </c>
      <c r="C36" s="52"/>
      <c r="D36" s="52"/>
      <c r="E36" s="52"/>
      <c r="F36" s="52"/>
      <c r="G36" s="52"/>
      <c r="H36" s="48"/>
      <c r="I36" s="60" t="s">
        <v>41</v>
      </c>
      <c r="J36" s="45">
        <v>4</v>
      </c>
      <c r="K36" s="54">
        <f>319.2*4*0.25</f>
        <v>319.2</v>
      </c>
      <c r="L36" s="55"/>
    </row>
    <row r="37" spans="1:12" x14ac:dyDescent="0.25">
      <c r="A37" s="45">
        <f t="shared" si="0"/>
        <v>15</v>
      </c>
      <c r="B37" s="51" t="s">
        <v>60</v>
      </c>
      <c r="C37" s="52"/>
      <c r="D37" s="52"/>
      <c r="E37" s="52"/>
      <c r="F37" s="52"/>
      <c r="G37" s="52"/>
      <c r="H37" s="48"/>
      <c r="I37" s="60" t="s">
        <v>41</v>
      </c>
      <c r="J37" s="45">
        <v>4</v>
      </c>
      <c r="K37" s="54">
        <f>116.8*4*0.25</f>
        <v>116.8</v>
      </c>
      <c r="L37" s="55"/>
    </row>
    <row r="38" spans="1:12" x14ac:dyDescent="0.25">
      <c r="A38" s="45">
        <f t="shared" si="0"/>
        <v>16</v>
      </c>
      <c r="B38" s="51" t="s">
        <v>61</v>
      </c>
      <c r="C38" s="52"/>
      <c r="D38" s="52"/>
      <c r="E38" s="52"/>
      <c r="F38" s="52"/>
      <c r="G38" s="52"/>
      <c r="H38" s="48"/>
      <c r="I38" s="60" t="s">
        <v>57</v>
      </c>
      <c r="J38" s="45">
        <v>10</v>
      </c>
      <c r="K38" s="54">
        <f>2000*12*0.2095</f>
        <v>5028</v>
      </c>
      <c r="L38" s="55"/>
    </row>
    <row r="39" spans="1:12" x14ac:dyDescent="0.25">
      <c r="A39" s="45">
        <f t="shared" si="0"/>
        <v>17</v>
      </c>
      <c r="B39" s="51" t="s">
        <v>62</v>
      </c>
      <c r="C39" s="47"/>
      <c r="D39" s="47"/>
      <c r="E39" s="47"/>
      <c r="F39" s="47"/>
      <c r="G39" s="47"/>
      <c r="H39" s="48"/>
      <c r="I39" s="45" t="s">
        <v>41</v>
      </c>
      <c r="J39" s="53">
        <v>2</v>
      </c>
      <c r="K39" s="54">
        <f>(9000+5031)/3*2*0.0413</f>
        <v>386.32020000000006</v>
      </c>
      <c r="L39" s="55"/>
    </row>
    <row r="40" spans="1:12" x14ac:dyDescent="0.25">
      <c r="A40" s="45">
        <f t="shared" si="0"/>
        <v>18</v>
      </c>
      <c r="B40" s="51" t="s">
        <v>63</v>
      </c>
      <c r="C40" s="52"/>
      <c r="D40" s="52"/>
      <c r="E40" s="52"/>
      <c r="F40" s="52"/>
      <c r="G40" s="52"/>
      <c r="H40" s="48"/>
      <c r="I40" s="45"/>
      <c r="J40" s="53"/>
      <c r="K40" s="54">
        <f>14342*0.0413</f>
        <v>592.32460000000003</v>
      </c>
      <c r="L40" s="55"/>
    </row>
    <row r="41" spans="1:12" x14ac:dyDescent="0.25">
      <c r="A41" s="45"/>
      <c r="B41" s="51" t="s">
        <v>64</v>
      </c>
      <c r="C41" s="52"/>
      <c r="D41" s="52"/>
      <c r="E41" s="52"/>
      <c r="F41" s="52"/>
      <c r="G41" s="52"/>
      <c r="H41" s="52"/>
      <c r="I41" s="45"/>
      <c r="J41" s="9"/>
      <c r="K41" s="70">
        <f>SUM(K23:L40)</f>
        <v>31026.454609333334</v>
      </c>
      <c r="L41" s="71"/>
    </row>
    <row r="42" spans="1:12" x14ac:dyDescent="0.25">
      <c r="A42" s="45"/>
      <c r="B42" s="51" t="s">
        <v>143</v>
      </c>
      <c r="C42" s="52"/>
      <c r="D42" s="52"/>
      <c r="E42" s="52"/>
      <c r="F42" s="52"/>
      <c r="G42" s="52"/>
      <c r="H42" s="52"/>
      <c r="I42" s="45"/>
      <c r="J42" s="9"/>
      <c r="K42" s="54">
        <f>K41*0.14</f>
        <v>4343.7036453066676</v>
      </c>
      <c r="L42" s="55"/>
    </row>
    <row r="43" spans="1:12" ht="15.75" thickBot="1" x14ac:dyDescent="0.3">
      <c r="A43" s="45"/>
      <c r="B43" s="1" t="s">
        <v>65</v>
      </c>
      <c r="I43" s="72"/>
      <c r="K43" s="73">
        <f>SUM(K41:L42)</f>
        <v>35370.158254640002</v>
      </c>
      <c r="L43" s="74"/>
    </row>
    <row r="44" spans="1:12" ht="16.5" thickBot="1" x14ac:dyDescent="0.3">
      <c r="A44" s="75"/>
      <c r="B44" s="76" t="s">
        <v>66</v>
      </c>
      <c r="C44" s="77"/>
      <c r="D44" s="77"/>
      <c r="E44" s="77"/>
      <c r="F44" s="77"/>
      <c r="G44" s="77"/>
      <c r="H44" s="78"/>
      <c r="I44" s="75"/>
      <c r="J44" s="75"/>
      <c r="K44" s="79">
        <f>K43</f>
        <v>35370.158254640002</v>
      </c>
      <c r="L44" s="80"/>
    </row>
    <row r="45" spans="1:12" x14ac:dyDescent="0.25">
      <c r="A45" s="1" t="s">
        <v>67</v>
      </c>
    </row>
    <row r="46" spans="1:12" x14ac:dyDescent="0.25">
      <c r="A46" s="1" t="s">
        <v>68</v>
      </c>
      <c r="D46" s="53">
        <f>I4</f>
        <v>2013</v>
      </c>
      <c r="E46" s="1" t="s">
        <v>69</v>
      </c>
      <c r="G46" s="81">
        <f>K44-G19</f>
        <v>-2535.9117453599974</v>
      </c>
      <c r="H46" s="1" t="s">
        <v>70</v>
      </c>
    </row>
    <row r="47" spans="1:12" x14ac:dyDescent="0.25">
      <c r="D47" s="53"/>
      <c r="G47" s="81"/>
    </row>
    <row r="48" spans="1:12" x14ac:dyDescent="0.25">
      <c r="A48" s="31" t="s">
        <v>71</v>
      </c>
      <c r="E48" s="19"/>
      <c r="F48" s="19"/>
      <c r="G48" s="26">
        <v>79045.95</v>
      </c>
      <c r="H48" s="19" t="s">
        <v>31</v>
      </c>
      <c r="I48" s="19"/>
      <c r="J48" s="19"/>
      <c r="K48" s="19"/>
    </row>
    <row r="49" spans="1:12" ht="15.75" thickBot="1" x14ac:dyDescent="0.3">
      <c r="A49" s="32">
        <f>G48*I7/100</f>
        <v>50425.655818406914</v>
      </c>
      <c r="B49" s="32"/>
      <c r="C49" s="1" t="s">
        <v>32</v>
      </c>
    </row>
    <row r="50" spans="1:12" x14ac:dyDescent="0.25">
      <c r="A50" s="33" t="s">
        <v>3</v>
      </c>
      <c r="B50" s="34" t="s">
        <v>33</v>
      </c>
      <c r="C50" s="35"/>
      <c r="D50" s="35"/>
      <c r="E50" s="35"/>
      <c r="F50" s="35"/>
      <c r="G50" s="35"/>
      <c r="H50" s="36"/>
      <c r="I50" s="33" t="s">
        <v>34</v>
      </c>
      <c r="J50" s="37" t="s">
        <v>35</v>
      </c>
      <c r="K50" s="34" t="s">
        <v>36</v>
      </c>
      <c r="L50" s="36"/>
    </row>
    <row r="51" spans="1:12" x14ac:dyDescent="0.25">
      <c r="A51" s="82" t="s">
        <v>37</v>
      </c>
      <c r="B51" s="83"/>
      <c r="C51" s="84"/>
      <c r="D51" s="84"/>
      <c r="E51" s="84"/>
      <c r="F51" s="84"/>
      <c r="G51" s="84"/>
      <c r="H51" s="85"/>
      <c r="I51" s="82" t="s">
        <v>38</v>
      </c>
      <c r="J51" s="86"/>
      <c r="K51" s="87" t="s">
        <v>39</v>
      </c>
      <c r="L51" s="88"/>
    </row>
    <row r="52" spans="1:12" x14ac:dyDescent="0.25">
      <c r="A52" s="89">
        <v>1</v>
      </c>
      <c r="B52" s="90" t="s">
        <v>72</v>
      </c>
      <c r="C52" s="91"/>
      <c r="D52" s="91"/>
      <c r="E52" s="91"/>
      <c r="F52" s="91"/>
      <c r="G52" s="91"/>
      <c r="H52" s="91"/>
      <c r="I52" s="89" t="s">
        <v>73</v>
      </c>
      <c r="J52" s="92">
        <v>1139</v>
      </c>
      <c r="K52" s="93">
        <v>13930.3</v>
      </c>
      <c r="L52" s="94"/>
    </row>
    <row r="53" spans="1:12" ht="32.25" customHeight="1" x14ac:dyDescent="0.25">
      <c r="A53" s="89">
        <f>A52+1</f>
        <v>2</v>
      </c>
      <c r="B53" s="90" t="s">
        <v>74</v>
      </c>
      <c r="C53" s="90"/>
      <c r="D53" s="90"/>
      <c r="E53" s="90"/>
      <c r="F53" s="90"/>
      <c r="G53" s="90"/>
      <c r="H53" s="90"/>
      <c r="I53" s="89" t="s">
        <v>73</v>
      </c>
      <c r="J53" s="92">
        <v>1139</v>
      </c>
      <c r="K53" s="93">
        <v>14146.380000000001</v>
      </c>
      <c r="L53" s="94"/>
    </row>
    <row r="54" spans="1:12" ht="48.75" customHeight="1" x14ac:dyDescent="0.25">
      <c r="A54" s="89">
        <f t="shared" ref="A54:A58" si="1">A53+1</f>
        <v>3</v>
      </c>
      <c r="B54" s="90" t="s">
        <v>75</v>
      </c>
      <c r="C54" s="90"/>
      <c r="D54" s="90"/>
      <c r="E54" s="90"/>
      <c r="F54" s="90"/>
      <c r="G54" s="90"/>
      <c r="H54" s="90"/>
      <c r="I54" s="89" t="s">
        <v>73</v>
      </c>
      <c r="J54" s="92">
        <v>1139</v>
      </c>
      <c r="K54" s="93">
        <v>15269</v>
      </c>
      <c r="L54" s="94"/>
    </row>
    <row r="55" spans="1:12" x14ac:dyDescent="0.25">
      <c r="A55" s="89">
        <f t="shared" si="1"/>
        <v>4</v>
      </c>
      <c r="B55" s="91" t="s">
        <v>76</v>
      </c>
      <c r="C55" s="91"/>
      <c r="D55" s="91"/>
      <c r="E55" s="91"/>
      <c r="F55" s="91"/>
      <c r="G55" s="91"/>
      <c r="H55" s="91"/>
      <c r="I55" s="89" t="s">
        <v>73</v>
      </c>
      <c r="J55" s="92">
        <v>1139</v>
      </c>
      <c r="K55" s="93">
        <v>7544</v>
      </c>
      <c r="L55" s="94"/>
    </row>
    <row r="56" spans="1:12" ht="15" customHeight="1" x14ac:dyDescent="0.25">
      <c r="A56" s="89">
        <f t="shared" si="1"/>
        <v>5</v>
      </c>
      <c r="B56" s="90" t="s">
        <v>77</v>
      </c>
      <c r="C56" s="90"/>
      <c r="D56" s="90"/>
      <c r="E56" s="90"/>
      <c r="F56" s="90"/>
      <c r="G56" s="90"/>
      <c r="H56" s="90"/>
      <c r="I56" s="89" t="s">
        <v>73</v>
      </c>
      <c r="J56" s="92">
        <v>1139</v>
      </c>
      <c r="K56" s="93">
        <v>3417</v>
      </c>
      <c r="L56" s="94"/>
    </row>
    <row r="57" spans="1:12" ht="27" customHeight="1" x14ac:dyDescent="0.25">
      <c r="A57" s="89">
        <f t="shared" si="1"/>
        <v>6</v>
      </c>
      <c r="B57" s="90" t="s">
        <v>78</v>
      </c>
      <c r="C57" s="90"/>
      <c r="D57" s="90"/>
      <c r="E57" s="90"/>
      <c r="F57" s="90"/>
      <c r="G57" s="90"/>
      <c r="H57" s="90"/>
      <c r="I57" s="89" t="s">
        <v>73</v>
      </c>
      <c r="J57" s="92">
        <v>1139</v>
      </c>
      <c r="K57" s="93">
        <v>8064.12</v>
      </c>
      <c r="L57" s="94"/>
    </row>
    <row r="58" spans="1:12" ht="60.75" customHeight="1" x14ac:dyDescent="0.25">
      <c r="A58" s="89">
        <f t="shared" si="1"/>
        <v>7</v>
      </c>
      <c r="B58" s="90" t="s">
        <v>79</v>
      </c>
      <c r="C58" s="90"/>
      <c r="D58" s="90"/>
      <c r="E58" s="90"/>
      <c r="F58" s="90"/>
      <c r="G58" s="90"/>
      <c r="H58" s="90"/>
      <c r="I58" s="89" t="s">
        <v>73</v>
      </c>
      <c r="J58" s="92">
        <v>1139</v>
      </c>
      <c r="K58" s="93">
        <v>16675.150000000001</v>
      </c>
      <c r="L58" s="94"/>
    </row>
    <row r="59" spans="1:12" x14ac:dyDescent="0.25">
      <c r="D59" s="53"/>
      <c r="G59" s="81"/>
    </row>
    <row r="60" spans="1:12" ht="15.75" thickBot="1" x14ac:dyDescent="0.3">
      <c r="A60" s="1" t="s">
        <v>80</v>
      </c>
      <c r="B60" s="53">
        <f>I4</f>
        <v>2013</v>
      </c>
      <c r="C60" s="1" t="s">
        <v>81</v>
      </c>
    </row>
    <row r="61" spans="1:12" x14ac:dyDescent="0.25">
      <c r="A61" s="95" t="s">
        <v>3</v>
      </c>
      <c r="B61" s="96" t="s">
        <v>82</v>
      </c>
      <c r="C61" s="97"/>
      <c r="D61" s="97"/>
      <c r="E61" s="97"/>
      <c r="F61" s="96" t="s">
        <v>83</v>
      </c>
      <c r="G61" s="97"/>
      <c r="H61" s="98"/>
      <c r="I61" s="96" t="s">
        <v>84</v>
      </c>
      <c r="J61" s="97"/>
      <c r="K61" s="97"/>
      <c r="L61" s="98"/>
    </row>
    <row r="62" spans="1:12" ht="15.75" thickBot="1" x14ac:dyDescent="0.3">
      <c r="A62" s="99"/>
      <c r="B62" s="100"/>
      <c r="C62" s="101"/>
      <c r="D62" s="101"/>
      <c r="E62" s="101"/>
      <c r="F62" s="100"/>
      <c r="G62" s="101"/>
      <c r="H62" s="102"/>
      <c r="I62" s="100" t="s">
        <v>85</v>
      </c>
      <c r="J62" s="101"/>
      <c r="K62" s="101"/>
      <c r="L62" s="102"/>
    </row>
    <row r="63" spans="1:12" x14ac:dyDescent="0.25">
      <c r="A63" s="103" t="s">
        <v>86</v>
      </c>
      <c r="B63" s="104" t="s">
        <v>87</v>
      </c>
      <c r="C63" s="104"/>
      <c r="D63" s="104"/>
      <c r="E63" s="105"/>
      <c r="F63" s="106" t="s">
        <v>88</v>
      </c>
      <c r="G63" s="107"/>
      <c r="H63" s="108"/>
      <c r="I63" s="106" t="s">
        <v>89</v>
      </c>
      <c r="J63" s="107"/>
      <c r="K63" s="107"/>
      <c r="L63" s="108"/>
    </row>
    <row r="64" spans="1:12" x14ac:dyDescent="0.25">
      <c r="A64" s="45" t="s">
        <v>90</v>
      </c>
      <c r="B64" s="52" t="s">
        <v>91</v>
      </c>
      <c r="C64" s="52"/>
      <c r="D64" s="52"/>
      <c r="E64" s="48"/>
      <c r="F64" s="83" t="s">
        <v>92</v>
      </c>
      <c r="G64" s="84"/>
      <c r="H64" s="85"/>
      <c r="I64" s="83" t="s">
        <v>93</v>
      </c>
      <c r="J64" s="84"/>
      <c r="K64" s="84"/>
      <c r="L64" s="85"/>
    </row>
    <row r="65" spans="1:12" x14ac:dyDescent="0.25">
      <c r="A65" s="45" t="s">
        <v>94</v>
      </c>
      <c r="B65" s="52" t="s">
        <v>95</v>
      </c>
      <c r="C65" s="52"/>
      <c r="D65" s="52"/>
      <c r="E65" s="48"/>
      <c r="F65" s="83" t="s">
        <v>96</v>
      </c>
      <c r="G65" s="84"/>
      <c r="H65" s="85"/>
      <c r="I65" s="83" t="s">
        <v>97</v>
      </c>
      <c r="J65" s="84"/>
      <c r="K65" s="84"/>
      <c r="L65" s="85"/>
    </row>
    <row r="66" spans="1:12" x14ac:dyDescent="0.25">
      <c r="A66" s="45" t="s">
        <v>98</v>
      </c>
      <c r="B66" s="52" t="s">
        <v>99</v>
      </c>
      <c r="C66" s="52"/>
      <c r="D66" s="52"/>
      <c r="E66" s="48"/>
      <c r="F66" s="83" t="s">
        <v>100</v>
      </c>
      <c r="G66" s="84"/>
      <c r="H66" s="85"/>
      <c r="I66" s="83" t="s">
        <v>101</v>
      </c>
      <c r="J66" s="84"/>
      <c r="K66" s="84"/>
      <c r="L66" s="85"/>
    </row>
    <row r="67" spans="1:12" x14ac:dyDescent="0.25">
      <c r="A67" s="45" t="s">
        <v>102</v>
      </c>
      <c r="B67" s="52" t="s">
        <v>103</v>
      </c>
      <c r="C67" s="52"/>
      <c r="D67" s="52"/>
      <c r="E67" s="48"/>
      <c r="F67" s="83" t="s">
        <v>104</v>
      </c>
      <c r="G67" s="84"/>
      <c r="H67" s="85"/>
      <c r="I67" s="83" t="s">
        <v>105</v>
      </c>
      <c r="J67" s="84"/>
      <c r="K67" s="84"/>
      <c r="L67" s="85"/>
    </row>
    <row r="68" spans="1:12" ht="15.75" thickBot="1" x14ac:dyDescent="0.3">
      <c r="A68" s="109" t="s">
        <v>106</v>
      </c>
      <c r="B68" s="110" t="s">
        <v>107</v>
      </c>
      <c r="C68" s="110"/>
      <c r="D68" s="110"/>
      <c r="E68" s="111"/>
      <c r="F68" s="39" t="s">
        <v>108</v>
      </c>
      <c r="G68" s="40"/>
      <c r="H68" s="41"/>
      <c r="I68" s="39" t="s">
        <v>109</v>
      </c>
      <c r="J68" s="40"/>
      <c r="K68" s="40"/>
      <c r="L68" s="41"/>
    </row>
    <row r="70" spans="1:12" x14ac:dyDescent="0.25">
      <c r="A70" s="112" t="s">
        <v>110</v>
      </c>
      <c r="B70" s="53">
        <f>I4+1</f>
        <v>2014</v>
      </c>
      <c r="C70" s="1" t="s">
        <v>111</v>
      </c>
    </row>
    <row r="71" spans="1:12" x14ac:dyDescent="0.25">
      <c r="A71" s="113" t="s">
        <v>112</v>
      </c>
    </row>
    <row r="72" spans="1:12" x14ac:dyDescent="0.25">
      <c r="A72" s="113" t="s">
        <v>113</v>
      </c>
      <c r="F72" s="114">
        <f>H94</f>
        <v>5.6090202117822647</v>
      </c>
      <c r="G72" s="1" t="s">
        <v>114</v>
      </c>
    </row>
    <row r="73" spans="1:12" x14ac:dyDescent="0.25">
      <c r="A73" s="113" t="s">
        <v>115</v>
      </c>
      <c r="C73" s="115"/>
      <c r="G73" s="53"/>
    </row>
    <row r="74" spans="1:12" x14ac:dyDescent="0.25">
      <c r="A74" s="113" t="s">
        <v>116</v>
      </c>
      <c r="E74" s="53"/>
      <c r="K74" s="53"/>
    </row>
    <row r="75" spans="1:12" x14ac:dyDescent="0.25">
      <c r="A75" s="116" t="s">
        <v>117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23"/>
    </row>
    <row r="76" spans="1:12" x14ac:dyDescent="0.25">
      <c r="A76" s="117" t="s">
        <v>118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</row>
    <row r="77" spans="1:12" x14ac:dyDescent="0.25">
      <c r="A77" s="117" t="s">
        <v>119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</row>
    <row r="79" spans="1:12" x14ac:dyDescent="0.25">
      <c r="A79" s="113" t="s">
        <v>120</v>
      </c>
      <c r="B79" s="53">
        <f>I4+1</f>
        <v>2014</v>
      </c>
      <c r="C79" s="1" t="s">
        <v>121</v>
      </c>
    </row>
    <row r="80" spans="1:12" x14ac:dyDescent="0.25">
      <c r="A80" s="113" t="s">
        <v>122</v>
      </c>
    </row>
    <row r="81" spans="1:11" x14ac:dyDescent="0.25">
      <c r="A81" s="113" t="s">
        <v>123</v>
      </c>
      <c r="J81" s="19">
        <v>15000</v>
      </c>
      <c r="K81" s="1" t="s">
        <v>17</v>
      </c>
    </row>
    <row r="82" spans="1:11" x14ac:dyDescent="0.25">
      <c r="A82" s="117" t="s">
        <v>124</v>
      </c>
      <c r="B82" s="117"/>
      <c r="C82" s="117"/>
      <c r="D82" s="117"/>
      <c r="E82" s="117"/>
      <c r="J82" s="19">
        <v>5000</v>
      </c>
      <c r="K82" s="1" t="s">
        <v>17</v>
      </c>
    </row>
    <row r="83" spans="1:11" x14ac:dyDescent="0.25">
      <c r="A83" s="113" t="s">
        <v>125</v>
      </c>
      <c r="J83" s="19">
        <v>1500</v>
      </c>
      <c r="K83" s="1" t="s">
        <v>17</v>
      </c>
    </row>
    <row r="84" spans="1:11" x14ac:dyDescent="0.25">
      <c r="A84" s="113" t="s">
        <v>126</v>
      </c>
      <c r="J84" s="19">
        <v>10000</v>
      </c>
      <c r="K84" s="1" t="s">
        <v>17</v>
      </c>
    </row>
    <row r="85" spans="1:11" x14ac:dyDescent="0.25">
      <c r="A85" s="113" t="s">
        <v>127</v>
      </c>
      <c r="J85" s="19">
        <v>1200</v>
      </c>
      <c r="K85" s="1" t="s">
        <v>17</v>
      </c>
    </row>
    <row r="86" spans="1:11" x14ac:dyDescent="0.25">
      <c r="A86" s="113" t="s">
        <v>128</v>
      </c>
      <c r="J86" s="19">
        <v>6000</v>
      </c>
      <c r="K86" s="1" t="s">
        <v>17</v>
      </c>
    </row>
    <row r="87" spans="1:11" x14ac:dyDescent="0.25">
      <c r="A87" s="118" t="s">
        <v>129</v>
      </c>
      <c r="B87" s="27"/>
      <c r="C87" s="27"/>
      <c r="D87" s="27"/>
      <c r="E87" s="27"/>
      <c r="F87" s="27"/>
      <c r="G87" s="27"/>
      <c r="H87" s="27"/>
      <c r="I87" s="27"/>
      <c r="J87" s="119">
        <v>20000</v>
      </c>
      <c r="K87" t="s">
        <v>17</v>
      </c>
    </row>
    <row r="88" spans="1:11" x14ac:dyDescent="0.25">
      <c r="A88" s="113" t="s">
        <v>130</v>
      </c>
      <c r="J88" s="19">
        <v>10000</v>
      </c>
      <c r="K88" s="1" t="s">
        <v>17</v>
      </c>
    </row>
    <row r="89" spans="1:11" x14ac:dyDescent="0.25">
      <c r="A89" s="113" t="s">
        <v>131</v>
      </c>
      <c r="J89" s="19">
        <v>10000</v>
      </c>
      <c r="K89" s="1" t="s">
        <v>17</v>
      </c>
    </row>
    <row r="90" spans="1:11" x14ac:dyDescent="0.25">
      <c r="A90" s="118" t="s">
        <v>132</v>
      </c>
      <c r="B90" s="27"/>
      <c r="C90" s="27"/>
      <c r="D90" s="27"/>
      <c r="E90" s="27"/>
      <c r="F90" s="27"/>
      <c r="G90" s="27"/>
      <c r="H90" s="27"/>
      <c r="I90" s="27"/>
      <c r="J90" s="119">
        <v>500</v>
      </c>
      <c r="K90" t="s">
        <v>17</v>
      </c>
    </row>
    <row r="91" spans="1:11" x14ac:dyDescent="0.25">
      <c r="A91" s="120" t="s">
        <v>133</v>
      </c>
      <c r="J91" s="26">
        <f>SUM(J81:J90)</f>
        <v>79200</v>
      </c>
      <c r="K91" s="121" t="s">
        <v>134</v>
      </c>
    </row>
    <row r="92" spans="1:11" x14ac:dyDescent="0.25">
      <c r="A92" s="113"/>
      <c r="H92" s="53"/>
      <c r="K92" s="26"/>
    </row>
    <row r="93" spans="1:11" x14ac:dyDescent="0.25">
      <c r="A93" s="113" t="s">
        <v>135</v>
      </c>
      <c r="H93" s="53">
        <f>I4</f>
        <v>2013</v>
      </c>
      <c r="I93" s="1" t="s">
        <v>136</v>
      </c>
      <c r="K93" s="81">
        <f>G46</f>
        <v>-2535.9117453599974</v>
      </c>
    </row>
    <row r="94" spans="1:11" x14ac:dyDescent="0.25">
      <c r="A94" s="113" t="s">
        <v>137</v>
      </c>
      <c r="C94" s="81">
        <f>J91+K93</f>
        <v>76664.088254639995</v>
      </c>
      <c r="D94" s="53" t="s">
        <v>138</v>
      </c>
      <c r="E94" s="122">
        <f>I4+1</f>
        <v>2014</v>
      </c>
      <c r="F94" s="1" t="s">
        <v>139</v>
      </c>
      <c r="H94" s="114">
        <f>C94/(E6*12)</f>
        <v>5.6090202117822647</v>
      </c>
      <c r="I94" s="1" t="s">
        <v>140</v>
      </c>
    </row>
    <row r="96" spans="1:11" x14ac:dyDescent="0.25">
      <c r="B96" s="1" t="s">
        <v>141</v>
      </c>
    </row>
    <row r="97" spans="1:12" x14ac:dyDescent="0.25">
      <c r="B97" s="1" t="s">
        <v>83</v>
      </c>
      <c r="I97" s="1" t="s">
        <v>142</v>
      </c>
    </row>
    <row r="98" spans="1:12" x14ac:dyDescent="0.25">
      <c r="K98" s="2" t="s">
        <v>0</v>
      </c>
    </row>
    <row r="99" spans="1:12" x14ac:dyDescent="0.25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</row>
    <row r="100" spans="1:1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23"/>
      <c r="K100" s="10"/>
    </row>
    <row r="101" spans="1:1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23"/>
      <c r="K101" s="10"/>
    </row>
    <row r="102" spans="1:1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23"/>
      <c r="K102" s="10"/>
      <c r="L102" s="2"/>
    </row>
    <row r="103" spans="1:1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23"/>
      <c r="K103" s="10"/>
    </row>
    <row r="104" spans="1:1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23"/>
      <c r="K104" s="10"/>
    </row>
    <row r="105" spans="1:1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23"/>
      <c r="K105" s="10"/>
    </row>
    <row r="106" spans="1:1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23"/>
      <c r="K106" s="10"/>
    </row>
    <row r="107" spans="1:1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23"/>
      <c r="K107" s="10"/>
    </row>
    <row r="108" spans="1:1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23"/>
      <c r="K108" s="10"/>
    </row>
    <row r="109" spans="1:1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23"/>
      <c r="K109" s="10"/>
    </row>
    <row r="110" spans="1:1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23"/>
      <c r="K110" s="10"/>
    </row>
    <row r="111" spans="1:1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23"/>
      <c r="K111" s="10"/>
    </row>
    <row r="112" spans="1:1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23"/>
      <c r="K112" s="10"/>
    </row>
    <row r="113" spans="1:1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23"/>
      <c r="K113" s="10"/>
    </row>
    <row r="114" spans="1:1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23"/>
      <c r="K114" s="10"/>
    </row>
    <row r="115" spans="1:1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</sheetData>
  <mergeCells count="98">
    <mergeCell ref="A99:K99"/>
    <mergeCell ref="A82:E82"/>
    <mergeCell ref="A76:L76"/>
    <mergeCell ref="A77:L77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B58:H58"/>
    <mergeCell ref="K58:L58"/>
    <mergeCell ref="B61:E61"/>
    <mergeCell ref="F61:H61"/>
    <mergeCell ref="I61:L61"/>
    <mergeCell ref="B62:E62"/>
    <mergeCell ref="F62:H62"/>
    <mergeCell ref="I62:L62"/>
    <mergeCell ref="B55:H55"/>
    <mergeCell ref="K55:L55"/>
    <mergeCell ref="B56:H56"/>
    <mergeCell ref="K56:L56"/>
    <mergeCell ref="B57:H57"/>
    <mergeCell ref="K57:L57"/>
    <mergeCell ref="B52:H52"/>
    <mergeCell ref="K52:L52"/>
    <mergeCell ref="B53:H53"/>
    <mergeCell ref="K53:L53"/>
    <mergeCell ref="B54:H54"/>
    <mergeCell ref="K54:L54"/>
    <mergeCell ref="K43:L43"/>
    <mergeCell ref="K44:L44"/>
    <mergeCell ref="A49:B49"/>
    <mergeCell ref="B50:H50"/>
    <mergeCell ref="K50:L50"/>
    <mergeCell ref="B51:H51"/>
    <mergeCell ref="K51:L51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C5:J5"/>
    <mergeCell ref="A7:B7"/>
    <mergeCell ref="A20:B20"/>
    <mergeCell ref="B21:H21"/>
    <mergeCell ref="K21:L21"/>
  </mergeCells>
  <pageMargins left="0.17" right="0.11811023622047245" top="0.28999999999999998" bottom="0.22" header="0.17" footer="0.16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2019-11-22T01:49:10Z</dcterms:created>
  <dcterms:modified xsi:type="dcterms:W3CDTF">2019-11-22T01:55:30Z</dcterms:modified>
</cp:coreProperties>
</file>